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9e3dbbb2b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r Economics" sheetId="1" r:id="R3ead66359c554961"/>
    <x:sheet xmlns:r="http://schemas.openxmlformats.org/officeDocument/2006/relationships" name="Cash Plan" sheetId="2" r:id="Rfa9db0f2c4a644fa"/>
    <x:sheet xmlns:r="http://schemas.openxmlformats.org/officeDocument/2006/relationships" name="Handoff Actions" sheetId="3" r:id="Rdf5dada3ae5d40cf"/>
    <x:sheet xmlns:r="http://schemas.openxmlformats.org/officeDocument/2006/relationships" name="Monthly plan" sheetId="4" r:id="Re682b0df2ab24b5d"/>
    <x:sheet xmlns:r="http://schemas.openxmlformats.org/officeDocument/2006/relationships" name="Planning inputs" sheetId="5" r:id="Ra42c224cc6964836"/>
    <x:sheet xmlns:r="http://schemas.openxmlformats.org/officeDocument/2006/relationships" name="Unit economics" sheetId="6" r:id="Rd4644ab196f349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164" formatCode="$#,##0;($#,##0);&quot;-&quot;"/>
    <x:numFmt numFmtId="165" formatCode="0.0%"/>
    <x:numFmt numFmtId="166" formatCode="mm/dd/yy"/>
    <x:numFmt numFmtId="200" formatCode="$#,##0.00"/>
    <x:numFmt numFmtId="201" formatCode="$#,##0.00;($#,##0.00);–"/>
    <x:numFmt numFmtId="202" formatCode="0"/>
    <x:numFmt numFmtId="203" formatCode="0.0"/>
    <x:numFmt numFmtId="204" formatCode="0.00"/>
    <x:numFmt numFmtId="205" formatCode="0%"/>
  </x:numFmts>
  <x:fonts count="14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6"/>
      <x:color rgb="FF17324D"/>
      <x:name val="Arial"/>
    </x:font>
    <x:font>
      <x:i/>
      <x:sz val="9"/>
      <x:color rgb="FF5B6770"/>
      <x:name val="Arial"/>
    </x:font>
    <x:font>
      <x:sz val="9"/>
      <x:color rgb="FF526575"/>
      <x:name val="Arial"/>
    </x:font>
    <x:font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Arial"/>
    </x:font>
    <x:font>
      <x:sz val="11"/>
      <x:color rgb="FF203747"/>
      <x:name val="Arial"/>
    </x:font>
    <x:font>
      <x:b/>
      <x:sz val="16"/>
      <x:color rgb="FF203747"/>
      <x:name val="Arial"/>
    </x:font>
    <x:font>
      <x:b/>
      <x:sz val="11"/>
      <x:color rgb="FF203747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4344D"/>
      </x:patternFill>
    </x:fill>
    <x:fill>
      <x:patternFill patternType="solid">
        <x:fgColor rgb="FFFFF2CC"/>
      </x:patternFill>
    </x:fill>
    <x:fill>
      <x:patternFill patternType="solid">
        <x:fgColor rgb="FF172E43"/>
      </x:patternFill>
    </x:fill>
    <x:fill>
      <x:patternFill patternType="solid">
        <x:fgColor rgb="FFFFF2CC"/>
      </x:patternFill>
    </x:fill>
    <x:fill>
      <x:patternFill patternType="solid">
        <x:fgColor rgb="FF174A6C"/>
      </x:patternFill>
    </x:fill>
    <x:fill>
      <x:patternFill patternType="solid">
        <x:fgColor rgb="FFFFF2CC"/>
      </x:patternFill>
    </x:fill>
    <x:fill>
      <x:patternFill patternType="solid">
        <x:fgColor rgb="FFE5EEF4"/>
      </x:patternFill>
    </x:fill>
    <x:fill>
      <x:patternFill patternType="solid">
        <x:fgColor rgb="FFEEF3F6"/>
      </x:patternFill>
    </x:fill>
    <x:fill>
      <x:patternFill patternType="solid">
        <x:fgColor rgb="FFD6E7F0"/>
      </x:patternFill>
    </x:fill>
  </x:fills>
  <x:borders count="1">
    <x:border/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/>
    <x:xf numFmtId="0" fontId="1" fillId="0" borderId="0" xfId="0" applyAlignment="1">
      <x:alignment vertical="center"/>
    </x:xf>
    <x:xf numFmtId="0" fontId="2" fillId="0" borderId="0" xfId="0" applyAlignment="1">
      <x:alignment vertical="center"/>
    </x:xf>
    <x:xf numFmtId="0" fontId="1" fillId="2" borderId="0" xfId="0" applyAlignment="1">
      <x:alignment vertical="center"/>
    </x:xf>
    <x:xf numFmtId="0" fontId="3" fillId="2" borderId="0" xfId="0" applyAlignment="1">
      <x:alignment vertical="center"/>
    </x:xf>
    <x:xf numFmtId="0" fontId="3" fillId="2" borderId="0" xfId="0" applyAlignment="1">
      <x:alignment vertical="center" wrapText="1"/>
    </x:xf>
    <x:xf numFmtId="0" fontId="1" fillId="3" borderId="0" xfId="0" applyAlignment="1">
      <x:alignment vertical="center"/>
    </x:xf>
    <x:xf numFmtId="0" fontId="4" fillId="3" borderId="0" xfId="0" applyAlignment="1">
      <x:alignment vertical="center"/>
    </x:xf>
    <x:xf numFmtId="164" fontId="4" fillId="3" borderId="0" xfId="0" applyAlignment="1">
      <x:alignment vertical="center"/>
    </x:xf>
    <x:xf numFmtId="164" fontId="1" fillId="0" borderId="0" xfId="0" applyAlignment="1">
      <x:alignment vertical="center"/>
    </x:xf>
    <x:xf numFmtId="165" fontId="1" fillId="0" borderId="0" xfId="0" applyAlignment="1">
      <x:alignment vertical="center"/>
    </x:xf>
    <x:xf numFmtId="17" fontId="4" fillId="3" borderId="0" xfId="0" applyAlignment="1">
      <x:alignment vertical="center"/>
    </x:xf>
    <x:xf numFmtId="0" fontId="1" fillId="0" borderId="0" xfId="0" applyAlignment="1">
      <x:alignment vertical="center" wrapText="1"/>
    </x:xf>
    <x:xf numFmtId="0" fontId="1" fillId="3" borderId="0" xfId="0" applyAlignment="1">
      <x:alignment vertical="center" wrapText="1"/>
    </x:xf>
    <x:xf numFmtId="0" fontId="4" fillId="3" borderId="0" xfId="0" applyAlignment="1">
      <x:alignment vertical="center" wrapText="1"/>
    </x:xf>
    <x:xf numFmtId="166" fontId="4" fillId="3" borderId="0" xfId="0" applyAlignment="1">
      <x:alignment vertical="center" wrapText="1"/>
    </x:xf>
    <x:xf numFmtId="0" fontId="5" fillId="0" borderId="0" xfId="0" applyAlignment="1">
      <x:alignment vertical="center"/>
    </x:xf>
    <x:xf numFmtId="0" fontId="6" fillId="0" borderId="0" xfId="0" applyAlignment="1">
      <x:alignment vertical="center"/>
    </x:xf>
    <x:xf numFmtId="164" fontId="4" fillId="3" borderId="0" xfId="0" applyAlignment="1">
      <x:alignment vertical="center"/>
    </x:xf>
    <x:xf numFmtId="164" fontId="1" fillId="0" borderId="0" xfId="0" applyAlignment="1">
      <x:alignment vertical="center"/>
    </x:xf>
    <x:xf numFmtId="165" fontId="1" fillId="0" borderId="0" xfId="0" applyAlignment="1">
      <x:alignment vertical="center"/>
    </x:xf>
    <x:xf numFmtId="0" fontId="7" fillId="0" borderId="0" xfId="0"/>
    <x:xf numFmtId="17" fontId="4" fillId="3" borderId="0" xfId="0" applyAlignment="1">
      <x:alignment vertical="center"/>
    </x:xf>
    <x:xf numFmtId="166" fontId="4" fillId="3" borderId="0" xfId="0" applyAlignment="1">
      <x:alignment vertical="center" wrapText="1"/>
    </x:xf>
    <x:xf numFmtId="0" fontId="7" fillId="0" borderId="0" xfId="0" applyAlignment="1">
      <x:alignment vertical="center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200" fontId="9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165" fontId="9" fillId="5" borderId="0" xfId="0" applyNumberFormat="1" applyFont="1" applyFill="1" applyBorder="1" applyAlignment="1">
      <x:alignment wrapText="1"/>
    </x:xf>
    <x:xf numFmtId="165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164" fontId="4" fillId="3" borderId="0" xfId="0" applyNumberFormat="1" applyFont="1" applyFill="1" applyBorder="1" applyAlignment="1">
      <x:alignment vertical="center" wrapText="1"/>
    </x:xf>
    <x:xf numFmtId="164" fontId="1" fillId="0" borderId="0" xfId="0" applyNumberFormat="1" applyFont="1" applyFill="1" applyBorder="1" applyAlignment="1">
      <x:alignment vertical="center" wrapText="1"/>
    </x:xf>
    <x:xf numFmtId="165" fontId="1" fillId="0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2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/>
    <x:xf numFmtId="201" fontId="11" fillId="7" borderId="0" xfId="0" applyNumberFormat="1" applyFont="1" applyFill="1" applyBorder="1"/>
    <x:xf numFmtId="201" fontId="11" fillId="0" borderId="0" xfId="0" applyNumberFormat="1" applyFont="1" applyFill="1" applyBorder="1"/>
    <x:xf numFmtId="202" fontId="11" fillId="7" borderId="0" xfId="0" applyNumberFormat="1" applyFont="1" applyFill="1" applyBorder="1"/>
    <x:xf numFmtId="202" fontId="11" fillId="0" borderId="0" xfId="0" applyNumberFormat="1" applyFont="1" applyFill="1" applyBorder="1"/>
    <x:xf numFmtId="203" fontId="11" fillId="7" borderId="0" xfId="0" applyNumberFormat="1" applyFont="1" applyFill="1" applyBorder="1"/>
    <x:xf numFmtId="203" fontId="11" fillId="0" borderId="0" xfId="0" applyNumberFormat="1" applyFont="1" applyFill="1" applyBorder="1"/>
    <x:xf numFmtId="0" fontId="11" fillId="8" borderId="0" xfId="0" applyNumberFormat="1" applyFont="1" applyFill="1" applyBorder="1"/>
    <x:xf numFmtId="0" fontId="13" fillId="8" borderId="0" xfId="0" applyNumberFormat="1" applyFont="1" applyFill="1" applyBorder="1"/>
    <x:xf numFmtId="0" fontId="4" fillId="7" borderId="0" xfId="0" applyNumberFormat="1" applyFont="1" applyFill="1" applyBorder="1"/>
    <x:xf numFmtId="204" fontId="13" fillId="8" borderId="0" xfId="0" applyNumberFormat="1" applyFont="1" applyFill="1" applyBorder="1"/>
    <x:xf numFmtId="204" fontId="4" fillId="7" borderId="0" xfId="0" applyNumberFormat="1" applyFont="1" applyFill="1" applyBorder="1"/>
    <x:xf numFmtId="201" fontId="13" fillId="8" borderId="0" xfId="0" applyNumberFormat="1" applyFont="1" applyFill="1" applyBorder="1"/>
    <x:xf numFmtId="201" fontId="4" fillId="7" borderId="0" xfId="0" applyNumberFormat="1" applyFont="1" applyFill="1" applyBorder="1"/>
    <x:xf numFmtId="205" fontId="13" fillId="8" borderId="0" xfId="0" applyNumberFormat="1" applyFont="1" applyFill="1" applyBorder="1"/>
    <x:xf numFmtId="205" fontId="4" fillId="7" borderId="0" xfId="0" applyNumberFormat="1" applyFont="1" applyFill="1" applyBorder="1"/>
    <x:xf numFmtId="204" fontId="11" fillId="0" borderId="0" xfId="0" applyNumberFormat="1" applyFont="1" applyFill="1" applyBorder="1"/>
    <x:xf numFmtId="205" fontId="11" fillId="0" borderId="0" xfId="0" applyNumberFormat="1" applyFont="1" applyFill="1" applyBorder="1"/>
    <x:xf numFmtId="0" fontId="11" fillId="9" borderId="0" xfId="0" applyNumberFormat="1" applyFont="1" applyFill="1" applyBorder="1"/>
    <x:xf numFmtId="201" fontId="11" fillId="9" borderId="0" xfId="0" applyNumberFormat="1" applyFont="1" applyFill="1" applyBorder="1"/>
    <x:xf numFmtId="0" fontId="13" fillId="9" borderId="0" xfId="0" applyNumberFormat="1" applyFont="1" applyFill="1" applyBorder="1"/>
    <x:xf numFmtId="201" fontId="13" fillId="9" borderId="0" xfId="0" applyNumberFormat="1" applyFont="1" applyFill="1" applyBorder="1"/>
    <x:xf numFmtId="0" fontId="11" fillId="10" borderId="0" xfId="0" applyNumberFormat="1" applyFont="1" applyFill="1" applyBorder="1"/>
    <x:xf numFmtId="201" fontId="11" fillId="10" borderId="0" xfId="0" applyNumberFormat="1" applyFont="1" applyFill="1" applyBorder="1"/>
    <x:xf numFmtId="0" fontId="13" fillId="10" borderId="0" xfId="0" applyNumberFormat="1" applyFont="1" applyFill="1" applyBorder="1"/>
    <x:xf numFmtId="201" fontId="13" fillId="10" borderId="0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abc2001af4ce7" /><Relationship Type="http://schemas.openxmlformats.org/officeDocument/2006/relationships/theme" Target="/xl/theme/theme1.xml" Id="R121bc7c3657843b8" /><Relationship Type="http://schemas.openxmlformats.org/officeDocument/2006/relationships/sharedStrings" Target="/xl/sharedStrings.xml" Id="R6eb0f9a7bd554812" /><Relationship Type="http://schemas.openxmlformats.org/officeDocument/2006/relationships/worksheet" Target="/xl/worksheets/sheet1.xml" Id="R3ead66359c554961" /><Relationship Type="http://schemas.openxmlformats.org/officeDocument/2006/relationships/worksheet" Target="/xl/worksheets/sheet2.xml" Id="Rfa9db0f2c4a644fa" /><Relationship Type="http://schemas.openxmlformats.org/officeDocument/2006/relationships/worksheet" Target="/xl/worksheets/sheet3.xml" Id="Rdf5dada3ae5d40cf" /><Relationship Type="http://schemas.openxmlformats.org/officeDocument/2006/relationships/worksheet" Target="/xl/worksheets/sheet4.xml" Id="Re682b0df2ab24b5d" /><Relationship Type="http://schemas.openxmlformats.org/officeDocument/2006/relationships/worksheet" Target="/xl/worksheets/sheet5.xml" Id="Ra42c224cc6964836" /><Relationship Type="http://schemas.openxmlformats.org/officeDocument/2006/relationships/worksheet" Target="/xl/worksheets/sheet6.xml" Id="Rd4644ab196f349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c05209963e247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12aefec93bb4d1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36b2a04c511548af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781050" cy="458037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05209963e247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781050" cy="458037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2aefec93bb4d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781050" cy="458037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6b2a04c511548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e3737ff55d84b1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64dc37b32d1451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1cc8d6b2b6a44045" /></Relationships>
</file>

<file path=xl/worksheets/sheet1.xml><?xml version="1.0" encoding="utf-8"?>
<x:worksheet xmlns:x="http://schemas.openxmlformats.org/spreadsheetml/2006/main">
  <x:sheetPr>
    <x:tabColor rgb="FF14344D"/>
  </x:sheetPr>
  <x:sheetViews>
    <x:sheetView showGridLines="0" workbookViewId="0"/>
  </x:sheetViews>
  <x:sheetFormatPr baseColWidth="8" defaultRowHeight="15"/>
  <x:cols>
    <x:col min="1" max="1" width="3" customWidth="1"/>
    <x:col min="2" max="2" width="25" customWidth="1"/>
    <x:col min="3" max="3" width="27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  <x:col min="9" max="9" width="17" customWidth="1"/>
    <x:col min="10" max="10" width="27" customWidth="1"/>
    <x:col min="11" max="11" width="27" customWidth="1"/>
  </x:cols>
  <x:sheetData>
    <x:row r="1"/>
    <x:row r="2" ht="26" customHeight="1">
      <x:c r="B2" s="3" t="n"/>
      <x:c r="C2" s="2" t="n"/>
      <x:c r="D2" s="17" t="inlineStr">
        <x:is>
          <x:t xml:space="preserve">Offer Economics</x:t>
        </x:is>
      </x:c>
      <x:c r="E2" s="2" t="n"/>
      <x:c r="F2" s="2" t="n"/>
      <x:c r="G2" s="2" t="n"/>
      <x:c r="H2" s="2" t="n"/>
      <x:c r="I2" s="2" t="n"/>
      <x:c r="J2" s="2" t="n"/>
      <x:c r="K2" s="2" t="n"/>
    </x:row>
    <x:row r="3" ht="26" customHeight="1">
      <x:c r="B3" s="2" t="n"/>
      <x:c r="C3" s="2" t="n"/>
      <x:c r="D3" s="18" t="inlineStr">
        <x:is>
          <x:t xml:space="preserve">Single Shot Adventures | Prepared by Coulter Strategy Group</x:t>
        </x:is>
      </x:c>
      <x:c r="E3" s="18" t="n"/>
      <x:c r="F3" s="18" t="n"/>
      <x:c r="G3" s="18" t="n"/>
      <x:c r="H3" s="18" t="n"/>
      <x:c r="I3" s="2" t="n"/>
      <x:c r="J3" s="2" t="n"/>
      <x:c r="K3" s="2" t="n"/>
    </x:row>
    <x:row r="4" ht="26" customHeight="1">
      <x:c r="B4" s="2" t="inlineStr">
        <x:is>
          <x:t xml:space="preserve">Single Shot working brand shown; confirm the legal operating name separately. Enter current prices, volume, and cost.</x:t>
        </x:is>
      </x:c>
      <x:c r="C4" s="2" t="n"/>
      <x:c r="D4" s="2" t="n"/>
      <x:c r="E4" s="2" t="n"/>
      <x:c r="F4" s="2" t="n"/>
      <x:c r="G4" s="2" t="n"/>
      <x:c r="H4" s="2" t="n"/>
      <x:c r="I4" s="2" t="n"/>
      <x:c r="J4" s="2" t="n"/>
      <x:c r="K4" s="2" t="n"/>
    </x:row>
    <x:row r="5" ht="26" customHeight="1">
      <x:c r="B5" s="2" t="n"/>
      <x:c r="C5" s="2" t="n"/>
      <x:c r="D5" s="2" t="n"/>
      <x:c r="E5" s="2" t="n"/>
      <x:c r="F5" s="2" t="n"/>
      <x:c r="G5" s="2" t="n"/>
      <x:c r="H5" s="2" t="n"/>
      <x:c r="I5" s="2" t="n"/>
      <x:c r="J5" s="2" t="n"/>
      <x:c r="K5" s="2" t="n"/>
    </x:row>
    <x:row r="6" ht="42" customHeight="1">
      <x:c r="B6" s="6" t="inlineStr">
        <x:is>
          <x:t xml:space="preserve">Operating business</x:t>
        </x:is>
      </x:c>
      <x:c r="C6" s="6" t="inlineStr">
        <x:is>
          <x:t xml:space="preserve">Offer</x:t>
        </x:is>
      </x:c>
      <x:c r="D6" s="6" t="str">
        <x:v>Monthly units</x:v>
      </x:c>
      <x:c r="E6" s="6" t="inlineStr">
        <x:is>
          <x:t xml:space="preserve">Price per unit</x:t>
        </x:is>
      </x:c>
      <x:c r="F6" s="6" t="inlineStr">
        <x:is>
          <x:t xml:space="preserve">Direct cost per unit</x:t>
        </x:is>
      </x:c>
      <x:c r="G6" s="6" t="str">
        <x:v>Monthly revenue</x:v>
      </x:c>
      <x:c r="H6" s="6" t="inlineStr">
        <x:is>
          <x:t xml:space="preserve">Contribution</x:t>
        </x:is>
      </x:c>
      <x:c r="I6" s="6" t="inlineStr">
        <x:is>
          <x:t xml:space="preserve">Margin</x:t>
        </x:is>
      </x:c>
      <x:c r="J6" s="6" t="inlineStr">
        <x:is>
          <x:t xml:space="preserve">Review status</x:t>
        </x:is>
      </x:c>
      <x:c r="K6" s="6" t="inlineStr">
        <x:is>
          <x:t xml:space="preserve">Source or quote</x:t>
        </x:is>
      </x:c>
    </x:row>
    <x:row r="7" ht="34" customHeight="1">
      <x:c r="B7" s="15" t="inlineStr">
        <x:is>
          <x:t xml:space="preserve">Single Shot Adventures</x:t>
        </x:is>
      </x:c>
      <x:c r="C7" s="13" t="inlineStr">
        <x:is>
          <x:t xml:space="preserve">Guided hunting</x:t>
        </x:is>
      </x:c>
      <x:c r="D7" s="8" t="n"/>
      <x:c r="E7" s="19" t="n"/>
      <x:c r="F7" s="19" t="n"/>
      <x:c r="G7" s="20" t="str">
        <x:f>IF(OR(COUNT(D7:E7)&lt;&gt;2,MIN(D7:E7)&lt;0),"n.a.",D7*E7)</x:f>
        <x:v>n.a.</x:v>
      </x:c>
      <x:c r="H7" s="20" t="str">
        <x:f>IF(OR(COUNT(D7:F7)&lt;&gt;3,MIN(D7:F7)&lt;0),"n.a.",D7*(E7-F7))</x:f>
        <x:v>n.a.</x:v>
      </x:c>
      <x:c r="I7" s="21" t="str">
        <x:f>IF(OR(NOT(ISNUMBER(G7)),NOT(ISNUMBER(H7)),G7=0),"n.a.",H7/G7)</x:f>
        <x:v>n.a.</x:v>
      </x:c>
      <x:c r="J7" s="8" t="str">
        <x:f>IF(COUNT(D7:F7)&lt;&gt;3,"Enter inputs",IF(MIN(D7:F7)&lt;0,"Correct negative input","Planning example"))</x:f>
        <x:v>Enter inputs</x:v>
      </x:c>
      <x:c r="K7" s="8" t="n"/>
    </x:row>
    <x:row r="8" ht="34" customHeight="1">
      <x:c r="B8" s="15" t="inlineStr">
        <x:is>
          <x:t xml:space="preserve">Single Shot Adventures</x:t>
        </x:is>
      </x:c>
      <x:c r="C8" s="13" t="inlineStr">
        <x:is>
          <x:t xml:space="preserve">Private outdoor day</x:t>
        </x:is>
      </x:c>
      <x:c r="D8" s="8" t="n"/>
      <x:c r="E8" s="19" t="n"/>
      <x:c r="F8" s="19" t="n"/>
      <x:c r="G8" s="20" t="str">
        <x:f>IF(OR(COUNT(D8:E8)&lt;&gt;2,MIN(D8:E8)&lt;0),"n.a.",D8*E8)</x:f>
        <x:v>n.a.</x:v>
      </x:c>
      <x:c r="H8" s="20" t="str">
        <x:f>IF(OR(COUNT(D8:F8)&lt;&gt;3,MIN(D8:F8)&lt;0),"n.a.",D8*(E8-F8))</x:f>
        <x:v>n.a.</x:v>
      </x:c>
      <x:c r="I8" s="21" t="str">
        <x:f>IF(OR(NOT(ISNUMBER(G8)),NOT(ISNUMBER(H8)),G8=0),"n.a.",H8/G8)</x:f>
        <x:v>n.a.</x:v>
      </x:c>
      <x:c r="J8" s="8" t="str">
        <x:f>IF(COUNT(D8:F8)&lt;&gt;3,"Enter inputs",IF(MIN(D8:F8)&lt;0,"Correct negative input","Planning example"))</x:f>
        <x:v>Enter inputs</x:v>
      </x:c>
      <x:c r="K8" s="8" t="n"/>
    </x:row>
    <x:row r="9" ht="72" customHeight="1">
      <x:c r="B9" s="15" t="inlineStr">
        <x:is>
          <x:t xml:space="preserve">Single Shot Adventures</x:t>
        </x:is>
      </x:c>
      <x:c r="C9" s="36" t="str">
        <x:v>Hosted half-day: up to eight guests, 4-5 hours</x:v>
      </x:c>
      <x:c r="D9" s="37" t="n">
        <x:v>6</x:v>
      </x:c>
      <x:c r="E9" s="38" t="n">
        <x:f>'Unit economics'!D9</x:f>
        <x:v>1400</x:v>
      </x:c>
      <x:c r="F9" s="38" t="n">
        <x:f>'Unit economics'!I9+'Unit economics'!J9*'Planning inputs'!D27</x:f>
        <x:v>1010.9</x:v>
      </x:c>
      <x:c r="G9" s="39" t="n">
        <x:f>IF(OR(COUNT(D9:E9)&lt;&gt;2,MIN(D9:E9)&lt;0),"n.a.",D9*E9)</x:f>
        <x:v>8400</x:v>
      </x:c>
      <x:c r="H9" s="39" t="n">
        <x:f>IF(OR(COUNT(D9:F9)&lt;&gt;3,MIN(D9:F9)&lt;0),"n.a.",D9*(E9-F9))</x:f>
        <x:v>2334.6000000000004</x:v>
      </x:c>
      <x:c r="I9" s="40" t="n">
        <x:f>IF(OR(NOT(ISNUMBER(G9)),NOT(ISNUMBER(H9)),G9=0),"n.a.",H9/G9)</x:f>
        <x:v>0.27792857142857147</x:v>
      </x:c>
      <x:c r="J9" s="37" t="str">
        <x:f>IF(COUNT(D9:F9)&lt;&gt;3,"Enter inputs",IF(MIN(D9:F9)&lt;0,"Correct negative input","Planning example"))</x:f>
        <x:v>Planning example</x:v>
      </x:c>
      <x:c r="K9" s="41" t="str">
        <x:v>Proposed $1,400 starting group price. $690.90 supplier/card budget + $320 lead work = $1,010.90; $389.10 before monthly overhead and administration.</x:v>
      </x:c>
    </x:row>
    <x:row r="10" ht="34" customHeight="1">
      <x:c r="B10" s="15" t="inlineStr">
        <x:is>
          <x:t xml:space="preserve">Single Shot Adventures</x:t>
        </x:is>
      </x:c>
      <x:c r="C10" s="13" t="inlineStr">
        <x:is>
          <x:t xml:space="preserve">RV confidence instruction</x:t>
        </x:is>
      </x:c>
      <x:c r="D10" s="8" t="n"/>
      <x:c r="E10" s="19" t="n"/>
      <x:c r="F10" s="19" t="n"/>
      <x:c r="G10" s="20" t="str">
        <x:f>IF(OR(COUNT(D10:E10)&lt;&gt;2,MIN(D10:E10)&lt;0),"n.a.",D10*E10)</x:f>
        <x:v>n.a.</x:v>
      </x:c>
      <x:c r="H10" s="20" t="str">
        <x:f>IF(OR(COUNT(D10:F10)&lt;&gt;3,MIN(D10:F10)&lt;0),"n.a.",D10*(E10-F10))</x:f>
        <x:v>n.a.</x:v>
      </x:c>
      <x:c r="I10" s="21" t="str">
        <x:f>IF(OR(NOT(ISNUMBER(G10)),NOT(ISNUMBER(H10)),G10=0),"n.a.",H10/G10)</x:f>
        <x:v>n.a.</x:v>
      </x:c>
      <x:c r="J10" s="8" t="str">
        <x:f>IF(COUNT(D10:F10)&lt;&gt;3,"Enter inputs",IF(MIN(D10:F10)&lt;0,"Correct negative input","Planning example"))</x:f>
        <x:v>Enter inputs</x:v>
      </x:c>
      <x:c r="K10" s="8" t="n"/>
    </x:row>
    <x:row r="11" ht="26" customHeight="1">
      <x:c r="B11" s="8" t="n"/>
      <x:c r="C11" s="2" t="inlineStr">
        <x:is>
          <x:t xml:space="preserve">Equipment or custom work</x:t>
        </x:is>
      </x:c>
      <x:c r="D11" s="8" t="n"/>
      <x:c r="E11" s="19" t="n"/>
      <x:c r="F11" s="19" t="n"/>
      <x:c r="G11" s="20" t="str">
        <x:f>IF(OR(COUNT(D11:E11)&lt;&gt;2,MIN(D11:E11)&lt;0),"n.a.",D11*E11)</x:f>
        <x:v>n.a.</x:v>
      </x:c>
      <x:c r="H11" s="20" t="str">
        <x:f>IF(OR(COUNT(D11:F11)&lt;&gt;3,MIN(D11:F11)&lt;0),"n.a.",D11*(E11-F11))</x:f>
        <x:v>n.a.</x:v>
      </x:c>
      <x:c r="I11" s="21" t="str">
        <x:f>IF(OR(NOT(ISNUMBER(G11)),NOT(ISNUMBER(H11)),G11=0),"n.a.",H11/G11)</x:f>
        <x:v>n.a.</x:v>
      </x:c>
      <x:c r="J11" s="8" t="str">
        <x:f>IF(COUNT(D11:F11)&lt;&gt;3,"Enter inputs",IF(MIN(D11:F11)&lt;0,"Correct negative input","Planning example"))</x:f>
        <x:v>Enter inputs</x:v>
      </x:c>
      <x:c r="K11" s="8" t="n"/>
    </x:row>
    <x:row r="12" ht="26" customHeight="1">
      <x:c r="B12" s="8" t="n"/>
      <x:c r="C12" s="2" t="inlineStr">
        <x:is>
          <x:t xml:space="preserve">Partner coordination</x:t>
        </x:is>
      </x:c>
      <x:c r="D12" s="8" t="n"/>
      <x:c r="E12" s="19" t="n"/>
      <x:c r="F12" s="19" t="n"/>
      <x:c r="G12" s="20" t="str">
        <x:f>IF(OR(COUNT(D12:E12)&lt;&gt;2,MIN(D12:E12)&lt;0),"n.a.",D12*E12)</x:f>
        <x:v>n.a.</x:v>
      </x:c>
      <x:c r="H12" s="20" t="str">
        <x:f>IF(OR(COUNT(D12:F12)&lt;&gt;3,MIN(D12:F12)&lt;0),"n.a.",D12*(E12-F12))</x:f>
        <x:v>n.a.</x:v>
      </x:c>
      <x:c r="I12" s="21" t="str">
        <x:f>IF(OR(NOT(ISNUMBER(G12)),NOT(ISNUMBER(H12)),G12=0),"n.a.",H12/G12)</x:f>
        <x:v>n.a.</x:v>
      </x:c>
      <x:c r="J12" s="8" t="str">
        <x:f>IF(COUNT(D12:F12)&lt;&gt;3,"Enter inputs",IF(MIN(D12:F12)&lt;0,"Correct negative input","Planning example"))</x:f>
        <x:v>Enter inputs</x:v>
      </x:c>
      <x:c r="K12" s="8" t="n"/>
    </x:row>
    <x:row r="13" ht="26" customHeight="1">
      <x:c r="B13" s="2" t="n"/>
      <x:c r="C13" s="2" t="n"/>
      <x:c r="D13" s="2" t="n"/>
      <x:c r="E13" s="2" t="n"/>
      <x:c r="F13" s="2" t="n"/>
      <x:c r="G13" s="2" t="n"/>
      <x:c r="H13" s="2" t="n"/>
      <x:c r="I13" s="2" t="n"/>
      <x:c r="J13" s="2" t="n"/>
      <x:c r="K13" s="2" t="n"/>
    </x:row>
    <x:row r="14" ht="26" customHeight="1">
      <x:c r="B14" s="2" t="n"/>
      <x:c r="C14" s="2" t="n"/>
      <x:c r="D14" s="2" t="n"/>
      <x:c r="E14" s="2" t="n"/>
      <x:c r="F14" s="2" t="n"/>
      <x:c r="G14" s="2" t="n"/>
      <x:c r="H14" s="2" t="n"/>
      <x:c r="I14" s="2" t="n"/>
      <x:c r="J14" s="2" t="n"/>
      <x:c r="K14" s="2" t="n"/>
    </x:row>
    <x:row r="15" ht="26" customHeight="1">
      <x:c r="B15" s="2" t="inlineStr">
        <x:is>
          <x:t xml:space="preserve">Direct costs include delivery labor, partner and location fees, equipment, transport, food, fees and cleanup.</x:t>
        </x:is>
      </x:c>
      <x:c r="C15" s="2" t="n"/>
      <x:c r="D15" s="2" t="n"/>
      <x:c r="E15" s="2" t="n"/>
      <x:c r="F15" s="2" t="n"/>
      <x:c r="G15" s="2" t="n"/>
      <x:c r="H15" s="2" t="n"/>
      <x:c r="I15" s="2" t="n"/>
      <x:c r="J15" s="2" t="n"/>
      <x:c r="K15" s="2" t="n"/>
    </x:row>
    <x:row r="16" ht="26" customHeight="1">
      <x:c r="B16" s="2" t="inlineStr">
        <x:is>
          <x:t xml:space="preserve">Contribution is before fixed overhead, tax and financing. Do not combine results for different businesses.</x:t>
        </x:is>
      </x:c>
      <x:c r="C16" s="2" t="n"/>
      <x:c r="D16" s="2" t="n"/>
      <x:c r="E16" s="2" t="n"/>
      <x:c r="F16" s="2" t="n"/>
      <x:c r="G16" s="2" t="n"/>
      <x:c r="H16" s="2" t="n"/>
      <x:c r="I16" s="2" t="n"/>
      <x:c r="J16" s="2" t="n"/>
      <x:c r="K16" s="2" t="n"/>
    </x:row>
    <x:row r="17" ht="26" customHeight="1">
      <x:c r="B17" s="2" t="str">
        <x:v>Yellow cells are editable. Monthly plan is prefilled; other offer rows and Cash Plan remain blank templates, not actuals.</x:v>
      </x:c>
      <x:c r="C17" s="2" t="n"/>
      <x:c r="D17" s="2" t="n"/>
      <x:c r="E17" s="2" t="n"/>
      <x:c r="F17" s="2" t="n"/>
      <x:c r="G17" s="2" t="n"/>
      <x:c r="H17" s="2" t="n"/>
      <x:c r="I17" s="2" t="n"/>
      <x:c r="J17" s="2" t="n"/>
      <x:c r="K17" s="2" t="n"/>
    </x:row>
    <x:row r="18" ht="26" customHeight="1">
      <x:c r="B18" s="2" t="n"/>
      <x:c r="C18" s="2" t="n"/>
      <x:c r="D18" s="2" t="n"/>
      <x:c r="E18" s="2" t="n"/>
      <x:c r="F18" s="2" t="n"/>
      <x:c r="G18" s="2" t="n"/>
      <x:c r="H18" s="2" t="n"/>
      <x:c r="I18" s="2" t="n"/>
      <x:c r="J18" s="2" t="n"/>
      <x:c r="K18" s="2" t="n"/>
    </x:row>
    <x:row r="19"/>
    <x:row r="20">
      <x:c r="B20" s="22" t="inlineStr">
        <x:is>
          <x:t xml:space="preserve">Single Shot Adventures | Prepared by Coulter Strategy Group</x:t>
        </x:is>
      </x:c>
    </x:row>
    <x:row r="22">
      <x:c r="B22" s="28" t="str">
        <x:v>Repricing a booking when costs change</x:v>
      </x:c>
      <x:c r="C22" s="28"/>
      <x:c r="D22" s="28"/>
      <x:c r="E22" s="28"/>
      <x:c r="F22" s="28"/>
      <x:c r="G22" s="29"/>
      <x:c r="H22" s="29"/>
      <x:c r="I22" s="29"/>
      <x:c r="J22" s="29"/>
      <x:c r="K22" s="29"/>
    </x:row>
    <x:row r="23">
      <x:c r="B23" s="29"/>
      <x:c r="C23" s="29"/>
      <x:c r="D23" s="29"/>
      <x:c r="E23" s="29"/>
      <x:c r="F23" s="29"/>
      <x:c r="G23" s="29"/>
      <x:c r="H23" s="29"/>
      <x:c r="I23" s="29"/>
      <x:c r="J23" s="29"/>
      <x:c r="K23" s="29"/>
    </x:row>
    <x:row r="24" ht="31" customHeight="1">
      <x:c r="B24" s="29" t="str">
        <x:v>Non-processing delivery incl. lead host</x:v>
      </x:c>
      <x:c r="C24" s="29"/>
      <x:c r="D24" s="29"/>
      <x:c r="E24" s="32" t="n">
        <x:v>970</x:v>
      </x:c>
      <x:c r="F24" s="29"/>
      <x:c r="G24" s="29"/>
      <x:c r="H24" s="29"/>
      <x:c r="I24" s="29"/>
      <x:c r="J24" s="29"/>
      <x:c r="K24" s="29"/>
    </x:row>
    <x:row r="25" ht="31" customHeight="1">
      <x:c r="B25" s="29" t="str">
        <x:v>Domestic card processing rate</x:v>
      </x:c>
      <x:c r="C25" s="29"/>
      <x:c r="D25" s="29"/>
      <x:c r="E25" s="34" t="n">
        <x:v>0.029</x:v>
      </x:c>
      <x:c r="F25" s="29"/>
      <x:c r="G25" s="29"/>
      <x:c r="H25" s="29"/>
      <x:c r="I25" s="29"/>
      <x:c r="J25" s="29"/>
      <x:c r="K25" s="29"/>
    </x:row>
    <x:row r="26" ht="31" customHeight="1">
      <x:c r="B26" s="29" t="str">
        <x:v>Fixed card fee per payment</x:v>
      </x:c>
      <x:c r="C26" s="29"/>
      <x:c r="D26" s="29"/>
      <x:c r="E26" s="32" t="n">
        <x:v>0.3</x:v>
      </x:c>
      <x:c r="F26" s="29"/>
      <x:c r="G26" s="29"/>
      <x:c r="H26" s="29"/>
      <x:c r="I26" s="29"/>
      <x:c r="J26" s="29"/>
      <x:c r="K26" s="29"/>
    </x:row>
    <x:row r="27" ht="31" customHeight="1">
      <x:c r="B27" s="29" t="str">
        <x:v>Target contribution margin</x:v>
      </x:c>
      <x:c r="C27" s="29"/>
      <x:c r="D27" s="29"/>
      <x:c r="E27" s="34" t="n">
        <x:v>0.3</x:v>
      </x:c>
      <x:c r="F27" s="29"/>
      <x:c r="G27" s="29"/>
      <x:c r="H27" s="29"/>
      <x:c r="I27" s="29"/>
      <x:c r="J27" s="29"/>
      <x:c r="K27" s="29"/>
    </x:row>
    <x:row r="28" ht="31" customHeight="1">
      <x:c r="B28" s="29" t="str">
        <x:v>Minimum price, rounded up to cents</x:v>
      </x:c>
      <x:c r="C28" s="29"/>
      <x:c r="D28" s="29"/>
      <x:c r="E28" s="33" t="n">
        <x:f>IF(OR(COUNT(E24:E27)&lt;4,E25+E27&gt;=1),"n.a.",ROUNDUP((E24+E26)/(1-E25-E27),2))</x:f>
        <x:v>1446.06</x:v>
      </x:c>
      <x:c r="F28" s="29"/>
      <x:c r="G28" s="29"/>
      <x:c r="H28" s="29"/>
      <x:c r="I28" s="29"/>
      <x:c r="J28" s="29"/>
      <x:c r="K28" s="29"/>
    </x:row>
    <x:row r="29" ht="31" customHeight="1">
      <x:c r="B29" s="29" t="str">
        <x:v>Payment fee at revised price</x:v>
      </x:c>
      <x:c r="C29" s="29"/>
      <x:c r="D29" s="29"/>
      <x:c r="E29" s="33" t="n">
        <x:f>IF(ISNUMBER(E28),E28*E25+E26,"n.a.")</x:f>
        <x:v>42.23574</x:v>
      </x:c>
      <x:c r="F29" s="29"/>
      <x:c r="G29" s="29"/>
      <x:c r="H29" s="29"/>
      <x:c r="I29" s="29"/>
      <x:c r="J29" s="29"/>
      <x:c r="K29" s="29"/>
    </x:row>
    <x:row r="30" ht="31" customHeight="1">
      <x:c r="B30" s="29" t="str">
        <x:v>Contribution at revised price</x:v>
      </x:c>
      <x:c r="C30" s="29"/>
      <x:c r="D30" s="29"/>
      <x:c r="E30" s="33" t="n">
        <x:f>IF(ISNUMBER(E29),E28-E24-E29,"n.a.")</x:f>
        <x:v>433.8242599999999</x:v>
      </x:c>
      <x:c r="F30" s="29"/>
      <x:c r="G30" s="29"/>
      <x:c r="H30" s="29"/>
      <x:c r="I30" s="29"/>
      <x:c r="J30" s="29"/>
      <x:c r="K30" s="29"/>
    </x:row>
    <x:row r="31" ht="31" customHeight="1">
      <x:c r="B31" s="29" t="str">
        <x:v>Contribution margin check</x:v>
      </x:c>
      <x:c r="C31" s="29"/>
      <x:c r="D31" s="29"/>
      <x:c r="E31" s="35" t="n">
        <x:f>IF(AND(ISNUMBER(E30),E28&gt;0),E30/E28,"n.a.")</x:f>
        <x:v>0.30000432900432894</x:v>
      </x:c>
      <x:c r="F31" s="29"/>
      <x:c r="G31" s="29"/>
      <x:c r="H31" s="29"/>
      <x:c r="I31" s="29"/>
      <x:c r="J31" s="29"/>
      <x:c r="K31" s="29"/>
    </x:row>
    <x:row r="32">
      <x:c r="B32" s="29"/>
      <x:c r="C32" s="29"/>
      <x:c r="D32" s="29"/>
      <x:c r="E32" s="29"/>
      <x:c r="F32" s="29"/>
      <x:c r="G32" s="29"/>
      <x:c r="H32" s="29"/>
      <x:c r="I32" s="29"/>
      <x:c r="J32" s="29"/>
      <x:c r="K32" s="29"/>
    </x:row>
    <x:row r="33" ht="54" customHeight="1">
      <x:c r="B33" s="29" t="str">
        <x:v>Processing example: Stripe standard US domestic cards, 2.9% + $0.30, https://stripe.com/pricing (checked September 18, 2026). Not an existing Single Shot account or contract; other methods and additional fees may differ.</x:v>
      </x:c>
      <x:c r="C33" s="29"/>
      <x:c r="D33" s="29"/>
      <x:c r="E33" s="29"/>
      <x:c r="F33" s="29"/>
      <x:c r="G33" s="29"/>
      <x:c r="H33" s="29"/>
      <x:c r="I33" s="29"/>
      <x:c r="J33" s="29"/>
      <x:c r="K33" s="29"/>
    </x:row>
    <x:row r="34" ht="54" customHeight="1">
      <x:c r="B34" s="29" t="str">
        <x:v>Lead-host allowance is $320 for eight work hours at $40. Assistant/provider allowances are already in direct cash. Monthly plan separately includes fixed overhead and sales/admin. These are budgets, not pay or supplier commitments.</x:v>
      </x:c>
      <x:c r="C34" s="29"/>
      <x:c r="D34" s="29"/>
      <x:c r="E34" s="29"/>
      <x:c r="F34" s="29"/>
      <x:c r="G34" s="29"/>
      <x:c r="H34" s="29"/>
      <x:c r="I34" s="29"/>
      <x:c r="J34" s="29"/>
      <x:c r="K34" s="29"/>
    </x:row>
  </x:sheetData>
  <x:mergeCells>
    <x:mergeCell ref="B22:F22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3:K33"/>
    <x:mergeCell ref="B34:K34"/>
  </x:mergeCells>
  <x:dataValidations count="1">
    <x:dataValidation type="decimal" operator="greaterThanOrEqual" allowBlank="0" showDropDown="0" showInputMessage="0" showErrorMessage="0" sqref="D7:F12">
      <x:formula1>0</x:formula1>
    </x:dataValidation>
  </x:dataValidations>
  <x:pageMargins left="0.7" right="0.7" top="0.75" bottom="0.75" header="0.3" footer="0.3"/>
  <x:drawing xmlns:r="http://schemas.openxmlformats.org/officeDocument/2006/relationships" r:id="R7e3737ff55d84b1a"/>
</x:worksheet>
</file>

<file path=xl/worksheets/sheet2.xml><?xml version="1.0" encoding="utf-8"?>
<x:worksheet xmlns:x="http://schemas.openxmlformats.org/spreadsheetml/2006/main">
  <x:sheetPr>
    <x:tabColor rgb="FF14344D"/>
  </x:sheetPr>
  <x:sheetViews>
    <x:sheetView showGridLines="0" workbookViewId="0"/>
  </x:sheetViews>
  <x:sheetFormatPr baseColWidth="8" defaultRowHeight="15"/>
  <x:cols>
    <x:col min="1" max="1" width="3" customWidth="1"/>
    <x:col min="2" max="2" width="31" customWidth="1"/>
    <x:col min="3" max="3" width="16" customWidth="1"/>
    <x:col min="4" max="4" width="16" customWidth="1"/>
    <x:col min="5" max="5" width="16" customWidth="1"/>
    <x:col min="6" max="6" width="16" customWidth="1"/>
    <x:col min="7" max="7" width="16" customWidth="1"/>
    <x:col min="8" max="8" width="16" customWidth="1"/>
    <x:col min="9" max="9" width="16" customWidth="1"/>
    <x:col min="10" max="10" width="16" customWidth="1"/>
    <x:col min="11" max="11" width="16" customWidth="1"/>
    <x:col min="12" max="12" width="16" customWidth="1"/>
    <x:col min="13" max="13" width="16" customWidth="1"/>
    <x:col min="14" max="14" width="16" customWidth="1"/>
  </x:cols>
  <x:sheetData>
    <x:row r="1"/>
    <x:row r="2" ht="26" customHeight="1">
      <x:c r="B2" s="3" t="n"/>
      <x:c r="C2" s="2" t="n"/>
      <x:c r="D2" s="17" t="inlineStr">
        <x:is>
          <x:t xml:space="preserve">Cash Plan</x:t>
        </x:is>
      </x:c>
      <x:c r="E2" s="2" t="n"/>
      <x:c r="F2" s="2" t="n"/>
      <x:c r="G2" s="2" t="n"/>
      <x:c r="H2" s="2" t="n"/>
      <x:c r="I2" s="2" t="n"/>
      <x:c r="J2" s="2" t="n"/>
      <x:c r="K2" s="2" t="n"/>
      <x:c r="L2" s="2" t="n"/>
      <x:c r="M2" s="2" t="n"/>
      <x:c r="N2" s="2" t="n"/>
      <x:c r="O2" s="2" t="n"/>
    </x:row>
    <x:row r="3" ht="26" customHeight="1">
      <x:c r="B3" s="2" t="n"/>
      <x:c r="C3" s="2" t="n"/>
      <x:c r="D3" s="18" t="inlineStr">
        <x:is>
          <x:t xml:space="preserve">Single Shot Adventures | Prepared by Coulter Strategy Group</x:t>
        </x:is>
      </x:c>
      <x:c r="E3" s="18" t="n"/>
      <x:c r="F3" s="18" t="n"/>
      <x:c r="G3" s="18" t="n"/>
      <x:c r="H3" s="18" t="n"/>
      <x:c r="I3" s="2" t="n"/>
      <x:c r="J3" s="2" t="n"/>
      <x:c r="K3" s="2" t="n"/>
      <x:c r="L3" s="2" t="n"/>
      <x:c r="M3" s="2" t="n"/>
      <x:c r="N3" s="2" t="n"/>
      <x:c r="O3" s="2" t="n"/>
    </x:row>
    <x:row r="4" ht="26" customHeight="1">
      <x:c r="B4" s="2" t="inlineStr">
        <x:is>
          <x:t xml:space="preserve">Operating business</x:t>
        </x:is>
      </x:c>
      <x:c r="C4" s="8" t="inlineStr">
        <x:is>
          <x:t xml:space="preserve">Single Shot Adventures</x:t>
        </x:is>
      </x:c>
      <x:c r="D4" s="2" t="n"/>
      <x:c r="E4" s="2" t="n"/>
      <x:c r="F4" s="2" t="n"/>
      <x:c r="G4" s="2" t="n"/>
      <x:c r="H4" s="2" t="n"/>
      <x:c r="I4" s="2" t="n"/>
      <x:c r="J4" s="2" t="n"/>
      <x:c r="K4" s="2" t="n"/>
      <x:c r="L4" s="2" t="n"/>
      <x:c r="M4" s="2" t="n"/>
      <x:c r="N4" s="2" t="n"/>
      <x:c r="O4" s="2" t="n"/>
    </x:row>
    <x:row r="5" ht="26" customHeight="1">
      <x:c r="B5" s="2" t="inlineStr">
        <x:is>
          <x:t xml:space="preserve">Start month</x:t>
        </x:is>
      </x:c>
      <x:c r="C5" s="23" t="n"/>
      <x:c r="D5" s="2" t="n"/>
      <x:c r="E5" s="2" t="n"/>
      <x:c r="F5" s="2" t="n"/>
      <x:c r="G5" s="2" t="n"/>
      <x:c r="H5" s="2" t="n"/>
      <x:c r="I5" s="2" t="n"/>
      <x:c r="J5" s="2" t="n"/>
      <x:c r="K5" s="2" t="n"/>
      <x:c r="L5" s="2" t="n"/>
      <x:c r="M5" s="2" t="n"/>
      <x:c r="N5" s="2" t="n"/>
      <x:c r="O5" s="2" t="n"/>
    </x:row>
    <x:row r="6" ht="26" customHeight="1">
      <x:c r="B6" s="2" t="n"/>
      <x:c r="C6" s="2" t="n"/>
      <x:c r="D6" s="2" t="n"/>
      <x:c r="E6" s="2" t="n"/>
      <x:c r="F6" s="2" t="n"/>
      <x:c r="G6" s="2" t="n"/>
      <x:c r="H6" s="2" t="n"/>
      <x:c r="I6" s="2" t="n"/>
      <x:c r="J6" s="2" t="n"/>
      <x:c r="K6" s="2" t="n"/>
      <x:c r="L6" s="2" t="n"/>
      <x:c r="M6" s="2" t="n"/>
      <x:c r="N6" s="2" t="n"/>
      <x:c r="O6" s="2" t="n"/>
    </x:row>
    <x:row r="7" ht="42" customHeight="1">
      <x:c r="B7" s="6" t="inlineStr">
        <x:is>
          <x:t xml:space="preserve">Cash item</x:t>
        </x:is>
      </x:c>
      <x:c r="C7" s="6" t="inlineStr">
        <x:is>
          <x:t xml:space="preserve">Month 1</x:t>
        </x:is>
      </x:c>
      <x:c r="D7" s="6" t="inlineStr">
        <x:is>
          <x:t xml:space="preserve">Month 2</x:t>
        </x:is>
      </x:c>
      <x:c r="E7" s="6" t="inlineStr">
        <x:is>
          <x:t xml:space="preserve">Month 3</x:t>
        </x:is>
      </x:c>
      <x:c r="F7" s="6" t="inlineStr">
        <x:is>
          <x:t xml:space="preserve">Month 4</x:t>
        </x:is>
      </x:c>
      <x:c r="G7" s="6" t="inlineStr">
        <x:is>
          <x:t xml:space="preserve">Month 5</x:t>
        </x:is>
      </x:c>
      <x:c r="H7" s="6" t="inlineStr">
        <x:is>
          <x:t xml:space="preserve">Month 6</x:t>
        </x:is>
      </x:c>
      <x:c r="I7" s="6" t="inlineStr">
        <x:is>
          <x:t xml:space="preserve">Month 7</x:t>
        </x:is>
      </x:c>
      <x:c r="J7" s="6" t="inlineStr">
        <x:is>
          <x:t xml:space="preserve">Month 8</x:t>
        </x:is>
      </x:c>
      <x:c r="K7" s="6" t="inlineStr">
        <x:is>
          <x:t xml:space="preserve">Month 9</x:t>
        </x:is>
      </x:c>
      <x:c r="L7" s="6" t="inlineStr">
        <x:is>
          <x:t xml:space="preserve">Month 10</x:t>
        </x:is>
      </x:c>
      <x:c r="M7" s="6" t="inlineStr">
        <x:is>
          <x:t xml:space="preserve">Month 11</x:t>
        </x:is>
      </x:c>
      <x:c r="N7" s="6" t="inlineStr">
        <x:is>
          <x:t xml:space="preserve">Month 12</x:t>
        </x:is>
      </x:c>
      <x:c r="O7" s="2" t="n"/>
    </x:row>
    <x:row r="8" ht="26" customHeight="1">
      <x:c r="B8" s="2" t="inlineStr">
        <x:is>
          <x:t xml:space="preserve">Opening cash</x:t>
        </x:is>
      </x:c>
      <x:c r="C8" s="19" t="n"/>
      <x:c r="D8" s="20" t="str">
        <x:f>IF(ISNUMBER(C18),C18,"n.a.")</x:f>
        <x:v>n.a.</x:v>
      </x:c>
      <x:c r="E8" s="20" t="str">
        <x:f>IF(ISNUMBER(D18),D18,"n.a.")</x:f>
        <x:v>n.a.</x:v>
      </x:c>
      <x:c r="F8" s="20" t="str">
        <x:f>IF(ISNUMBER(E18),E18,"n.a.")</x:f>
        <x:v>n.a.</x:v>
      </x:c>
      <x:c r="G8" s="20" t="str">
        <x:f>IF(ISNUMBER(F18),F18,"n.a.")</x:f>
        <x:v>n.a.</x:v>
      </x:c>
      <x:c r="H8" s="20" t="str">
        <x:f>IF(ISNUMBER(G18),G18,"n.a.")</x:f>
        <x:v>n.a.</x:v>
      </x:c>
      <x:c r="I8" s="20" t="str">
        <x:f>IF(ISNUMBER(H18),H18,"n.a.")</x:f>
        <x:v>n.a.</x:v>
      </x:c>
      <x:c r="J8" s="20" t="str">
        <x:f>IF(ISNUMBER(I18),I18,"n.a.")</x:f>
        <x:v>n.a.</x:v>
      </x:c>
      <x:c r="K8" s="20" t="str">
        <x:f>IF(ISNUMBER(J18),J18,"n.a.")</x:f>
        <x:v>n.a.</x:v>
      </x:c>
      <x:c r="L8" s="20" t="str">
        <x:f>IF(ISNUMBER(K18),K18,"n.a.")</x:f>
        <x:v>n.a.</x:v>
      </x:c>
      <x:c r="M8" s="20" t="str">
        <x:f>IF(ISNUMBER(L18),L18,"n.a.")</x:f>
        <x:v>n.a.</x:v>
      </x:c>
      <x:c r="N8" s="20" t="str">
        <x:f>IF(ISNUMBER(M18),M18,"n.a.")</x:f>
        <x:v>n.a.</x:v>
      </x:c>
      <x:c r="O8" s="2" t="n"/>
    </x:row>
    <x:row r="9" ht="26" customHeight="1">
      <x:c r="B9" s="2" t="inlineStr">
        <x:is>
          <x:t xml:space="preserve">Customer cash received</x:t>
        </x:is>
      </x:c>
      <x:c r="C9" s="19" t="n"/>
      <x:c r="D9" s="19" t="n"/>
      <x:c r="E9" s="19" t="n"/>
      <x:c r="F9" s="19" t="n"/>
      <x:c r="G9" s="19" t="n"/>
      <x:c r="H9" s="19" t="n"/>
      <x:c r="I9" s="19" t="n"/>
      <x:c r="J9" s="19" t="n"/>
      <x:c r="K9" s="19" t="n"/>
      <x:c r="L9" s="19" t="n"/>
      <x:c r="M9" s="19" t="n"/>
      <x:c r="N9" s="19" t="n"/>
      <x:c r="O9" s="2" t="n"/>
    </x:row>
    <x:row r="10" ht="26" customHeight="1">
      <x:c r="B10" s="2" t="inlineStr">
        <x:is>
          <x:t xml:space="preserve">Owner funding received</x:t>
        </x:is>
      </x:c>
      <x:c r="C10" s="19" t="n"/>
      <x:c r="D10" s="19" t="n"/>
      <x:c r="E10" s="19" t="n"/>
      <x:c r="F10" s="19" t="n"/>
      <x:c r="G10" s="19" t="n"/>
      <x:c r="H10" s="19" t="n"/>
      <x:c r="I10" s="19" t="n"/>
      <x:c r="J10" s="19" t="n"/>
      <x:c r="K10" s="19" t="n"/>
      <x:c r="L10" s="19" t="n"/>
      <x:c r="M10" s="19" t="n"/>
      <x:c r="N10" s="19" t="n"/>
      <x:c r="O10" s="2" t="n"/>
    </x:row>
    <x:row r="11" ht="26" customHeight="1">
      <x:c r="B11" s="2" t="inlineStr">
        <x:is>
          <x:t xml:space="preserve">Other receipts</x:t>
        </x:is>
      </x:c>
      <x:c r="C11" s="19" t="n"/>
      <x:c r="D11" s="19" t="n"/>
      <x:c r="E11" s="19" t="n"/>
      <x:c r="F11" s="19" t="n"/>
      <x:c r="G11" s="19" t="n"/>
      <x:c r="H11" s="19" t="n"/>
      <x:c r="I11" s="19" t="n"/>
      <x:c r="J11" s="19" t="n"/>
      <x:c r="K11" s="19" t="n"/>
      <x:c r="L11" s="19" t="n"/>
      <x:c r="M11" s="19" t="n"/>
      <x:c r="N11" s="19" t="n"/>
      <x:c r="O11" s="2" t="n"/>
    </x:row>
    <x:row r="12" ht="26" customHeight="1">
      <x:c r="B12" s="2" t="inlineStr">
        <x:is>
          <x:t xml:space="preserve">Delivery cash paid</x:t>
        </x:is>
      </x:c>
      <x:c r="C12" s="19" t="n"/>
      <x:c r="D12" s="19" t="n"/>
      <x:c r="E12" s="19" t="n"/>
      <x:c r="F12" s="19" t="n"/>
      <x:c r="G12" s="19" t="n"/>
      <x:c r="H12" s="19" t="n"/>
      <x:c r="I12" s="19" t="n"/>
      <x:c r="J12" s="19" t="n"/>
      <x:c r="K12" s="19" t="n"/>
      <x:c r="L12" s="19" t="n"/>
      <x:c r="M12" s="19" t="n"/>
      <x:c r="N12" s="19" t="n"/>
      <x:c r="O12" s="2" t="n"/>
    </x:row>
    <x:row r="13" ht="26" customHeight="1">
      <x:c r="B13" s="2" t="inlineStr">
        <x:is>
          <x:t xml:space="preserve">Fixed operating cash paid</x:t>
        </x:is>
      </x:c>
      <x:c r="C13" s="19" t="n"/>
      <x:c r="D13" s="19" t="n"/>
      <x:c r="E13" s="19" t="n"/>
      <x:c r="F13" s="19" t="n"/>
      <x:c r="G13" s="19" t="n"/>
      <x:c r="H13" s="19" t="n"/>
      <x:c r="I13" s="19" t="n"/>
      <x:c r="J13" s="19" t="n"/>
      <x:c r="K13" s="19" t="n"/>
      <x:c r="L13" s="19" t="n"/>
      <x:c r="M13" s="19" t="n"/>
      <x:c r="N13" s="19" t="n"/>
      <x:c r="O13" s="2" t="n"/>
    </x:row>
    <x:row r="14" ht="26" customHeight="1">
      <x:c r="B14" s="2" t="inlineStr">
        <x:is>
          <x:t xml:space="preserve">Equipment cash purchases</x:t>
        </x:is>
      </x:c>
      <x:c r="C14" s="19" t="n"/>
      <x:c r="D14" s="19" t="n"/>
      <x:c r="E14" s="19" t="n"/>
      <x:c r="F14" s="19" t="n"/>
      <x:c r="G14" s="19" t="n"/>
      <x:c r="H14" s="19" t="n"/>
      <x:c r="I14" s="19" t="n"/>
      <x:c r="J14" s="19" t="n"/>
      <x:c r="K14" s="19" t="n"/>
      <x:c r="L14" s="19" t="n"/>
      <x:c r="M14" s="19" t="n"/>
      <x:c r="N14" s="19" t="n"/>
      <x:c r="O14" s="2" t="n"/>
    </x:row>
    <x:row r="15" ht="26" customHeight="1">
      <x:c r="B15" s="2" t="inlineStr">
        <x:is>
          <x:t xml:space="preserve">Tax and debt cash paid</x:t>
        </x:is>
      </x:c>
      <x:c r="C15" s="19" t="n"/>
      <x:c r="D15" s="19" t="n"/>
      <x:c r="E15" s="19" t="n"/>
      <x:c r="F15" s="19" t="n"/>
      <x:c r="G15" s="19" t="n"/>
      <x:c r="H15" s="19" t="n"/>
      <x:c r="I15" s="19" t="n"/>
      <x:c r="J15" s="19" t="n"/>
      <x:c r="K15" s="19" t="n"/>
      <x:c r="L15" s="19" t="n"/>
      <x:c r="M15" s="19" t="n"/>
      <x:c r="N15" s="19" t="n"/>
      <x:c r="O15" s="2" t="n"/>
    </x:row>
    <x:row r="16" ht="26" customHeight="1">
      <x:c r="B16" s="2" t="inlineStr">
        <x:is>
          <x:t xml:space="preserve">Other payments</x:t>
        </x:is>
      </x:c>
      <x:c r="C16" s="19" t="n"/>
      <x:c r="D16" s="19" t="n"/>
      <x:c r="E16" s="19" t="n"/>
      <x:c r="F16" s="19" t="n"/>
      <x:c r="G16" s="19" t="n"/>
      <x:c r="H16" s="19" t="n"/>
      <x:c r="I16" s="19" t="n"/>
      <x:c r="J16" s="19" t="n"/>
      <x:c r="K16" s="19" t="n"/>
      <x:c r="L16" s="19" t="n"/>
      <x:c r="M16" s="19" t="n"/>
      <x:c r="N16" s="19" t="n"/>
      <x:c r="O16" s="2" t="n"/>
    </x:row>
    <x:row r="17" ht="26" customHeight="1">
      <x:c r="B17" s="2" t="n"/>
      <x:c r="C17" s="20" t="n"/>
      <x:c r="D17" s="20" t="n"/>
      <x:c r="E17" s="20" t="n"/>
      <x:c r="F17" s="20" t="n"/>
      <x:c r="G17" s="20" t="n"/>
      <x:c r="H17" s="20" t="n"/>
      <x:c r="I17" s="20" t="n"/>
      <x:c r="J17" s="20" t="n"/>
      <x:c r="K17" s="20" t="n"/>
      <x:c r="L17" s="20" t="n"/>
      <x:c r="M17" s="20" t="n"/>
      <x:c r="N17" s="20" t="n"/>
      <x:c r="O17" s="2" t="n"/>
    </x:row>
    <x:row r="18" ht="26" customHeight="1">
      <x:c r="B18" s="2" t="inlineStr">
        <x:is>
          <x:t xml:space="preserve">Closing cash</x:t>
        </x:is>
      </x:c>
      <x:c r="C18" s="20" t="str">
        <x:f>IF(OR($C$4="",COUNT(C8:C16)&lt;9),"n.a.",SUM(C8:C11)-SUM(C12:C16))</x:f>
        <x:v>n.a.</x:v>
      </x:c>
      <x:c r="D18" s="20" t="str">
        <x:f>IF(OR($C$4="",COUNT(D8:D16)&lt;9),"n.a.",SUM(D8:D11)-SUM(D12:D16))</x:f>
        <x:v>n.a.</x:v>
      </x:c>
      <x:c r="E18" s="20" t="str">
        <x:f>IF(OR($C$4="",COUNT(E8:E16)&lt;9),"n.a.",SUM(E8:E11)-SUM(E12:E16))</x:f>
        <x:v>n.a.</x:v>
      </x:c>
      <x:c r="F18" s="20" t="str">
        <x:f>IF(OR($C$4="",COUNT(F8:F16)&lt;9),"n.a.",SUM(F8:F11)-SUM(F12:F16))</x:f>
        <x:v>n.a.</x:v>
      </x:c>
      <x:c r="G18" s="20" t="str">
        <x:f>IF(OR($C$4="",COUNT(G8:G16)&lt;9),"n.a.",SUM(G8:G11)-SUM(G12:G16))</x:f>
        <x:v>n.a.</x:v>
      </x:c>
      <x:c r="H18" s="20" t="str">
        <x:f>IF(OR($C$4="",COUNT(H8:H16)&lt;9),"n.a.",SUM(H8:H11)-SUM(H12:H16))</x:f>
        <x:v>n.a.</x:v>
      </x:c>
      <x:c r="I18" s="20" t="str">
        <x:f>IF(OR($C$4="",COUNT(I8:I16)&lt;9),"n.a.",SUM(I8:I11)-SUM(I12:I16))</x:f>
        <x:v>n.a.</x:v>
      </x:c>
      <x:c r="J18" s="20" t="str">
        <x:f>IF(OR($C$4="",COUNT(J8:J16)&lt;9),"n.a.",SUM(J8:J11)-SUM(J12:J16))</x:f>
        <x:v>n.a.</x:v>
      </x:c>
      <x:c r="K18" s="20" t="str">
        <x:f>IF(OR($C$4="",COUNT(K8:K16)&lt;9),"n.a.",SUM(K8:K11)-SUM(K12:K16))</x:f>
        <x:v>n.a.</x:v>
      </x:c>
      <x:c r="L18" s="20" t="str">
        <x:f>IF(OR($C$4="",COUNT(L8:L16)&lt;9),"n.a.",SUM(L8:L11)-SUM(L12:L16))</x:f>
        <x:v>n.a.</x:v>
      </x:c>
      <x:c r="M18" s="20" t="str">
        <x:f>IF(OR($C$4="",COUNT(M8:M16)&lt;9),"n.a.",SUM(M8:M11)-SUM(M12:M16))</x:f>
        <x:v>n.a.</x:v>
      </x:c>
      <x:c r="N18" s="20" t="str">
        <x:f>IF(OR($C$4="",COUNT(N8:N16)&lt;9),"n.a.",SUM(N8:N11)-SUM(N12:N16))</x:f>
        <x:v>n.a.</x:v>
      </x:c>
      <x:c r="O18" s="2" t="n"/>
    </x:row>
    <x:row r="19" ht="26" customHeight="1">
      <x:c r="B19" s="2" t="n"/>
      <x:c r="C19" s="2" t="n"/>
      <x:c r="D19" s="2" t="n"/>
      <x:c r="E19" s="2" t="n"/>
      <x:c r="F19" s="2" t="n"/>
      <x:c r="G19" s="2" t="n"/>
      <x:c r="H19" s="2" t="n"/>
      <x:c r="I19" s="2" t="n"/>
      <x:c r="J19" s="2" t="n"/>
      <x:c r="K19" s="2" t="n"/>
      <x:c r="L19" s="2" t="n"/>
      <x:c r="M19" s="2" t="n"/>
      <x:c r="N19" s="2" t="n"/>
      <x:c r="O19" s="2" t="n"/>
    </x:row>
    <x:row r="20" ht="26" customHeight="1">
      <x:c r="B20" s="2" t="inlineStr">
        <x:is>
          <x:t xml:space="preserve">Cash timing only, not an income statement. Use one business per working copy and enter zero for confirmed no activity.</x:t>
        </x:is>
      </x:c>
      <x:c r="C20" s="2" t="n"/>
      <x:c r="D20" s="2" t="n"/>
      <x:c r="E20" s="2" t="n"/>
      <x:c r="F20" s="2" t="n"/>
      <x:c r="G20" s="2" t="n"/>
      <x:c r="H20" s="2" t="n"/>
      <x:c r="I20" s="2" t="n"/>
      <x:c r="J20" s="2" t="n"/>
      <x:c r="K20" s="2" t="n"/>
      <x:c r="L20" s="2" t="n"/>
      <x:c r="M20" s="2" t="n"/>
      <x:c r="N20" s="2" t="n"/>
      <x:c r="O20" s="2" t="n"/>
    </x:row>
    <x:row r="21" ht="26" customHeight="1">
      <x:c r="B21" s="2" t="inlineStr">
        <x:is>
          <x:t xml:space="preserve">Month labels are relative to the start month entered above. Keep deposits and refunds in the period cash moves.</x:t>
        </x:is>
      </x:c>
      <x:c r="C21" s="2" t="n"/>
      <x:c r="D21" s="2" t="n"/>
      <x:c r="E21" s="2" t="n"/>
      <x:c r="F21" s="2" t="n"/>
      <x:c r="G21" s="2" t="n"/>
      <x:c r="H21" s="2" t="n"/>
      <x:c r="I21" s="2" t="n"/>
      <x:c r="J21" s="2" t="n"/>
      <x:c r="K21" s="2" t="n"/>
      <x:c r="L21" s="2" t="n"/>
      <x:c r="M21" s="2" t="n"/>
      <x:c r="N21" s="2" t="n"/>
      <x:c r="O21" s="2" t="n"/>
    </x:row>
    <x:row r="22"/>
    <x:row r="23"/>
    <x:row r="24">
      <x:c r="B24" s="22" t="inlineStr">
        <x:is>
          <x:t xml:space="preserve">Single Shot Adventures | Prepared by Coulter Strategy Group</x:t>
        </x:is>
      </x:c>
    </x:row>
  </x:sheetData>
  <x:pageMargins left="0.7" right="0.7" top="0.75" bottom="0.75" header="0.3" footer="0.3"/>
  <x:drawing xmlns:r="http://schemas.openxmlformats.org/officeDocument/2006/relationships" r:id="Rd64dc37b32d14510"/>
</x:worksheet>
</file>

<file path=xl/worksheets/sheet3.xml><?xml version="1.0" encoding="utf-8"?>
<x:worksheet xmlns:x="http://schemas.openxmlformats.org/spreadsheetml/2006/main">
  <x:sheetPr>
    <x:tabColor rgb="FF14344D"/>
  </x:sheetPr>
  <x:sheetViews>
    <x:sheetView showGridLines="0" workbookViewId="0">
      <x:pane ySplit="6" topLeftCell="A7" activePane="bottomLeft" state="frozen"/>
    </x:sheetView>
  </x:sheetViews>
  <x:sheetFormatPr baseColWidth="8" defaultRowHeight="15"/>
  <x:cols>
    <x:col min="1" max="1" width="3" customWidth="1"/>
    <x:col min="2" max="2" width="24" customWidth="1"/>
    <x:col min="3" max="3" width="24" customWidth="1"/>
    <x:col min="4" max="4" width="66" customWidth="1"/>
    <x:col min="5" max="5" width="15" customWidth="1"/>
    <x:col min="6" max="6" width="23" customWidth="1"/>
    <x:col min="7" max="7" width="28" customWidth="1"/>
    <x:col min="8" max="8" width="28" customWidth="1"/>
  </x:cols>
  <x:sheetData>
    <x:row r="1"/>
    <x:row r="2" ht="26" customHeight="1">
      <x:c r="B2" s="3" t="n"/>
      <x:c r="C2" s="2" t="n"/>
      <x:c r="D2" s="17" t="inlineStr">
        <x:is>
          <x:t xml:space="preserve">Single Shot — CSG Recommendations</x:t>
        </x:is>
      </x:c>
      <x:c r="E2" s="2" t="n"/>
      <x:c r="F2" s="2" t="n"/>
      <x:c r="G2" s="2" t="n"/>
      <x:c r="H2" s="2" t="n"/>
    </x:row>
    <x:row r="3" ht="26" customHeight="1">
      <x:c r="B3" s="2" t="n"/>
      <x:c r="C3" s="2" t="n"/>
      <x:c r="D3" s="18" t="inlineStr">
        <x:is>
          <x:t xml:space="preserve">Single Shot Adventures | Prepared by Coulter Strategy Group</x:t>
        </x:is>
      </x:c>
      <x:c r="E3" s="18" t="n"/>
      <x:c r="F3" s="18" t="n"/>
      <x:c r="G3" s="18" t="n"/>
      <x:c r="H3" s="18" t="n"/>
    </x:row>
    <x:row r="4" ht="26" customHeight="1">
      <x:c r="B4" s="2" t="inlineStr">
        <x:is>
          <x:t xml:space="preserve">Eli leads Single Shot. Any ongoing help is authorized and agreed separately.</x:t>
        </x:is>
      </x:c>
      <x:c r="C4" s="2" t="n"/>
      <x:c r="D4" s="2" t="n"/>
      <x:c r="E4" s="2" t="n"/>
      <x:c r="F4" s="2" t="n"/>
      <x:c r="G4" s="2" t="n"/>
      <x:c r="H4" s="2" t="n"/>
    </x:row>
    <x:row r="5" ht="26" customHeight="1">
      <x:c r="B5" s="2" t="n"/>
      <x:c r="C5" s="2" t="n"/>
      <x:c r="D5" s="2" t="n"/>
      <x:c r="E5" s="2" t="n"/>
      <x:c r="F5" s="2" t="n"/>
      <x:c r="G5" s="2" t="n"/>
      <x:c r="H5" s="2" t="n"/>
    </x:row>
    <x:row r="6" ht="42" customHeight="1">
      <x:c r="B6" s="6" t="inlineStr">
        <x:is>
          <x:t xml:space="preserve">Item</x:t>
        </x:is>
      </x:c>
      <x:c r="C6" s="6" t="inlineStr">
        <x:is>
          <x:t xml:space="preserve">Suggested lead</x:t>
        </x:is>
      </x:c>
      <x:c r="D6" s="6" t="inlineStr">
        <x:is>
          <x:t xml:space="preserve">Recommended next action</x:t>
        </x:is>
      </x:c>
      <x:c r="E6" s="6" t="inlineStr">
        <x:is>
          <x:t xml:space="preserve">Agreed date</x:t>
        </x:is>
      </x:c>
      <x:c r="F6" s="6" t="inlineStr">
        <x:is>
          <x:t xml:space="preserve">Status</x:t>
        </x:is>
      </x:c>
      <x:c r="G6" s="6" t="inlineStr">
        <x:is>
          <x:t xml:space="preserve">Evidence or result</x:t>
        </x:is>
      </x:c>
      <x:c r="H6" s="6" t="inlineStr">
        <x:is>
          <x:t xml:space="preserve">Accepted by</x:t>
        </x:is>
      </x:c>
    </x:row>
    <x:row r="7" ht="43" customHeight="1">
      <x:c r="B7" s="13" t="inlineStr">
        <x:is>
          <x:t xml:space="preserve">Package receipt</x:t>
        </x:is>
      </x:c>
      <x:c r="C7" s="15" t="inlineStr">
        <x:is>
          <x:t xml:space="preserve">Eli</x:t>
        </x:is>
      </x:c>
      <x:c r="D7" s="15" t="inlineStr">
        <x:is>
          <x:t xml:space="preserve">Confirm access to the current package and editable tools</x:t>
        </x:is>
      </x:c>
      <x:c r="E7" s="24" t="n"/>
      <x:c r="F7" s="15" t="inlineStr">
        <x:is>
          <x:t xml:space="preserve">Open</x:t>
        </x:is>
      </x:c>
      <x:c r="G7" s="15" t="n"/>
      <x:c r="H7" s="15" t="n"/>
    </x:row>
    <x:row r="8" ht="43" customHeight="1">
      <x:c r="B8" s="13" t="inlineStr">
        <x:is>
          <x:t xml:space="preserve">Working location</x:t>
        </x:is>
      </x:c>
      <x:c r="C8" s="15" t="inlineStr">
        <x:is>
          <x:t xml:space="preserve">Eli or delegate</x:t>
        </x:is>
      </x:c>
      <x:c r="D8" s="15" t="inlineStr">
        <x:is>
          <x:t xml:space="preserve">Identify one shared working set and preserve the source copy</x:t>
        </x:is>
      </x:c>
      <x:c r="E8" s="24" t="n"/>
      <x:c r="F8" s="15" t="inlineStr">
        <x:is>
          <x:t xml:space="preserve">Open</x:t>
        </x:is>
      </x:c>
      <x:c r="G8" s="15" t="n"/>
      <x:c r="H8" s="15" t="n"/>
    </x:row>
    <x:row r="9" ht="43" customHeight="1">
      <x:c r="B9" s="13" t="inlineStr">
        <x:is>
          <x:t xml:space="preserve">Offer selection</x:t>
        </x:is>
      </x:c>
      <x:c r="C9" s="15" t="inlineStr">
        <x:is>
          <x:t xml:space="preserve">Eli</x:t>
        </x:is>
      </x:c>
      <x:c r="D9" s="15" t="inlineStr">
        <x:is>
          <x:t xml:space="preserve">Confirm currently deliverable offers and capacity</x:t>
        </x:is>
      </x:c>
      <x:c r="E9" s="24" t="n"/>
      <x:c r="F9" s="15" t="inlineStr">
        <x:is>
          <x:t xml:space="preserve">Open</x:t>
        </x:is>
      </x:c>
      <x:c r="G9" s="15" t="n"/>
      <x:c r="H9" s="15" t="n"/>
    </x:row>
    <x:row r="10" ht="43" customHeight="1">
      <x:c r="B10" s="13" t="inlineStr">
        <x:is>
          <x:t xml:space="preserve">Offer costing</x:t>
        </x:is>
      </x:c>
      <x:c r="C10" s="15" t="inlineStr">
        <x:is>
          <x:t xml:space="preserve">Eli or delegate</x:t>
        </x:is>
      </x:c>
      <x:c r="D10" s="15" t="inlineStr">
        <x:is>
          <x:t xml:space="preserve">Populate cost and price inputs for the first offer</x:t>
        </x:is>
      </x:c>
      <x:c r="E10" s="24" t="n"/>
      <x:c r="F10" s="15" t="inlineStr">
        <x:is>
          <x:t xml:space="preserve">Open</x:t>
        </x:is>
      </x:c>
      <x:c r="G10" s="15" t="n"/>
      <x:c r="H10" s="15" t="n"/>
    </x:row>
    <x:row r="11" ht="43" customHeight="1">
      <x:c r="B11" s="13" t="inlineStr">
        <x:is>
          <x:t xml:space="preserve">Operating identity</x:t>
        </x:is>
      </x:c>
      <x:c r="C11" s="15" t="inlineStr">
        <x:is>
          <x:t xml:space="preserve">Eli</x:t>
        </x:is>
      </x:c>
      <x:c r="D11" s="15" t="inlineStr">
        <x:is>
          <x:t xml:space="preserve">Link each offer to its actual operating business</x:t>
        </x:is>
      </x:c>
      <x:c r="E11" s="24" t="n"/>
      <x:c r="F11" s="15" t="inlineStr">
        <x:is>
          <x:t xml:space="preserve">Needs verification</x:t>
        </x:is>
      </x:c>
      <x:c r="G11" s="15" t="n"/>
      <x:c r="H11" s="15" t="n"/>
    </x:row>
    <x:row r="12" ht="43" customHeight="1">
      <x:c r="B12" s="13" t="inlineStr">
        <x:is>
          <x:t xml:space="preserve">EIN record</x:t>
        </x:is>
      </x:c>
      <x:c r="C12" s="15" t="inlineStr">
        <x:is>
          <x:t xml:space="preserve">Eli</x:t>
        </x:is>
      </x:c>
      <x:c r="D12" s="15" t="inlineStr">
        <x:is>
          <x:t xml:space="preserve">Locate the existing EIN confirmation in business records; not included here</x:t>
        </x:is>
      </x:c>
      <x:c r="E12" s="24" t="n"/>
      <x:c r="F12" s="15" t="inlineStr">
        <x:is>
          <x:t xml:space="preserve">Owner reported</x:t>
        </x:is>
      </x:c>
      <x:c r="G12" s="15" t="n"/>
      <x:c r="H12" s="15" t="n"/>
    </x:row>
    <x:row r="13" ht="43" customHeight="1">
      <x:c r="B13" s="13" t="inlineStr">
        <x:is>
          <x:t xml:space="preserve">Domain recipient</x:t>
        </x:is>
      </x:c>
      <x:c r="C13" s="15" t="inlineStr">
        <x:is>
          <x:t xml:space="preserve">Rosselen</x:t>
        </x:is>
      </x:c>
      <x:c r="D13" s="15" t="inlineStr">
        <x:is>
          <x:t xml:space="preserve">Confirm receiving Cloudflare account and roles</x:t>
        </x:is>
      </x:c>
      <x:c r="E13" s="24" t="n"/>
      <x:c r="F13" s="15" t="inlineStr">
        <x:is>
          <x:t xml:space="preserve">Open</x:t>
        </x:is>
      </x:c>
      <x:c r="G13" s="15" t="n"/>
      <x:c r="H13" s="15" t="n"/>
    </x:row>
    <x:row r="14" ht="43" customHeight="1">
      <x:c r="B14" s="13" t="inlineStr">
        <x:is>
          <x:t xml:space="preserve">Domain transfer</x:t>
        </x:is>
      </x:c>
      <x:c r="C14" s="15" t="inlineStr">
        <x:is>
          <x:t xml:space="preserve">Rosselen</x:t>
        </x:is>
      </x:c>
      <x:c r="D14" s="15" t="inlineStr">
        <x:is>
          <x:t xml:space="preserve">Prepare exact move; obtain approval before changing access</x:t>
        </x:is>
      </x:c>
      <x:c r="E14" s="24" t="n"/>
      <x:c r="F14" s="15" t="inlineStr">
        <x:is>
          <x:t xml:space="preserve">Not transferred</x:t>
        </x:is>
      </x:c>
      <x:c r="G14" s="15" t="n"/>
      <x:c r="H14" s="15" t="n"/>
    </x:row>
    <x:row r="15" ht="43" customHeight="1">
      <x:c r="B15" s="13" t="inlineStr">
        <x:is>
          <x:t xml:space="preserve">Website version</x:t>
        </x:is>
      </x:c>
      <x:c r="C15" s="15" t="inlineStr">
        <x:is>
          <x:t xml:space="preserve">Eli and publisher</x:t>
        </x:is>
      </x:c>
      <x:c r="D15" s="15" t="inlineStr">
        <x:is>
          <x:t xml:space="preserve">Confirm exact source and live release relationship</x:t>
        </x:is>
      </x:c>
      <x:c r="E15" s="24" t="n"/>
      <x:c r="F15" s="15" t="inlineStr">
        <x:is>
          <x:t xml:space="preserve">Needs verification</x:t>
        </x:is>
      </x:c>
      <x:c r="G15" s="15" t="n"/>
      <x:c r="H15" s="15" t="n"/>
    </x:row>
    <x:row r="16" ht="43" customHeight="1">
      <x:c r="B16" s="13" t="inlineStr">
        <x:is>
          <x:t xml:space="preserve">Customer path</x:t>
        </x:is>
      </x:c>
      <x:c r="C16" s="15" t="inlineStr">
        <x:is>
          <x:t xml:space="preserve">Eli or delegate</x:t>
        </x:is>
      </x:c>
      <x:c r="D16" s="15" t="inlineStr">
        <x:is>
          <x:t xml:space="preserve">Walk one sample inquiry through the forms</x:t>
        </x:is>
      </x:c>
      <x:c r="E16" s="24" t="n"/>
      <x:c r="F16" s="15" t="inlineStr">
        <x:is>
          <x:t xml:space="preserve">Open</x:t>
        </x:is>
      </x:c>
      <x:c r="G16" s="15" t="n"/>
      <x:c r="H16" s="15" t="n"/>
    </x:row>
    <x:row r="17" ht="43" customHeight="1">
      <x:c r="B17" s="13" t="inlineStr">
        <x:is>
          <x:t xml:space="preserve">Existing permissions</x:t>
        </x:is>
      </x:c>
      <x:c r="C17" s="15" t="inlineStr">
        <x:is>
          <x:t xml:space="preserve">Eli</x:t>
        </x:is>
      </x:c>
      <x:c r="D17" s="15" t="inlineStr">
        <x:is>
          <x:t xml:space="preserve">Locate current applicable records, do not repeat completed setup</x:t>
        </x:is>
      </x:c>
      <x:c r="E17" s="24" t="n"/>
      <x:c r="F17" s="15" t="inlineStr">
        <x:is>
          <x:t xml:space="preserve">Needs verification</x:t>
        </x:is>
      </x:c>
      <x:c r="G17" s="15" t="n"/>
      <x:c r="H17" s="15" t="n"/>
    </x:row>
    <x:row r="18" ht="43" customHeight="1">
      <x:c r="B18" s="13" t="inlineStr">
        <x:is>
          <x:t xml:space="preserve">CSG support</x:t>
        </x:is>
      </x:c>
      <x:c r="C18" s="15" t="inlineStr">
        <x:is>
          <x:t xml:space="preserve">Eli and CSG</x:t>
        </x:is>
      </x:c>
      <x:c r="D18" s="15" t="inlineStr">
        <x:is>
          <x:t xml:space="preserve">Request support if wanted; agree scope and fees separately</x:t>
        </x:is>
      </x:c>
      <x:c r="E18" s="24" t="n"/>
      <x:c r="F18" s="15" t="inlineStr">
        <x:is>
          <x:t xml:space="preserve">Available on request</x:t>
        </x:is>
      </x:c>
      <x:c r="G18" s="15" t="n"/>
      <x:c r="H18" s="15" t="n"/>
    </x:row>
    <x:row r="19" ht="26" customHeight="1">
      <x:c r="B19" s="2" t="n"/>
      <x:c r="C19" s="2" t="n"/>
      <x:c r="D19" s="2" t="n"/>
      <x:c r="E19" s="2" t="n"/>
      <x:c r="F19" s="2" t="n"/>
      <x:c r="G19" s="2" t="n"/>
      <x:c r="H19" s="2" t="n"/>
    </x:row>
    <x:row r="20" ht="26" customHeight="1">
      <x:c r="B20" s="2" t="n"/>
      <x:c r="C20" s="2" t="n"/>
      <x:c r="D20" s="2" t="n"/>
      <x:c r="E20" s="2" t="n"/>
      <x:c r="F20" s="2" t="n"/>
      <x:c r="G20" s="2" t="n"/>
      <x:c r="H20" s="2" t="n"/>
    </x:row>
    <x:row r="21" ht="26" customHeight="1">
      <x:c r="B21" s="2" t="n"/>
      <x:c r="C21" s="2" t="n"/>
      <x:c r="D21" s="2" t="n"/>
      <x:c r="E21" s="2" t="n"/>
      <x:c r="F21" s="2" t="n"/>
      <x:c r="G21" s="2" t="n"/>
      <x:c r="H21" s="2" t="n"/>
    </x:row>
    <x:row r="22" ht="26" customHeight="1">
      <x:c r="B22" s="25" t="inlineStr">
        <x:is>
          <x:t xml:space="preserve">Single Shot Adventures | Prepared by Coulter Strategy Group</x:t>
        </x:is>
      </x:c>
      <x:c r="C22" s="2" t="n"/>
      <x:c r="D22" s="2" t="n"/>
      <x:c r="E22" s="2" t="n"/>
      <x:c r="F22" s="2" t="n"/>
      <x:c r="G22" s="2" t="n"/>
      <x:c r="H22" s="2" t="n"/>
    </x:row>
  </x:sheetData>
  <x:pageMargins left="0.7" right="0.7" top="0.75" bottom="0.75" header="0.3" footer="0.3"/>
  <x:drawing xmlns:r="http://schemas.openxmlformats.org/officeDocument/2006/relationships" r:id="R1cc8d6b2b6a44045"/>
</x:worksheet>
</file>

<file path=xl/worksheets/sheet4.xml><?xml version="1.0" encoding="utf-8"?>
<x:worksheet xmlns:x="http://schemas.openxmlformats.org/spreadsheetml/2006/main">
  <x:sheetPr>
    <x:tabColor rgb="FF174A6C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42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2" ht="23" customHeight="1">
      <x:c r="B2" s="43" t="str">
        <x:v>Single Shot Adventures | monthly planning</x:v>
      </x:c>
      <x:c r="C2" s="42"/>
      <x:c r="D2" s="42"/>
      <x:c r="E2" s="42"/>
      <x:c r="F2" s="42"/>
      <x:c r="G2" s="42"/>
      <x:c r="H2" s="42"/>
    </x:row>
    <x:row r="3" ht="23" customHeight="1">
      <x:c r="B3" s="42"/>
      <x:c r="C3" s="42"/>
      <x:c r="D3" s="42"/>
      <x:c r="E3" s="42"/>
      <x:c r="F3" s="42"/>
      <x:c r="G3" s="42"/>
      <x:c r="H3" s="42"/>
    </x:row>
    <x:row r="4" ht="23" customHeight="1">
      <x:c r="B4" s="42" t="str">
        <x:v>Case selected</x:v>
      </x:c>
      <x:c r="C4" s="42"/>
      <x:c r="D4" s="42" t="str">
        <x:f>'Planning inputs'!D4</x:f>
        <x:v>Working</x:v>
      </x:c>
      <x:c r="E4" s="42"/>
      <x:c r="F4" s="42"/>
      <x:c r="G4" s="42"/>
      <x:c r="H4" s="42"/>
    </x:row>
    <x:row r="5" ht="23" customHeight="1">
      <x:c r="B5" s="42" t="str">
        <x:v>Average month within each operating year; not promised sales.</x:v>
      </x:c>
      <x:c r="C5" s="42"/>
      <x:c r="D5" s="42"/>
      <x:c r="E5" s="42"/>
      <x:c r="F5" s="42"/>
      <x:c r="G5" s="42"/>
      <x:c r="H5" s="42"/>
    </x:row>
    <x:row r="6" ht="23" customHeight="1">
      <x:c r="B6" s="42"/>
      <x:c r="C6" s="42"/>
      <x:c r="D6" s="42"/>
      <x:c r="E6" s="42"/>
      <x:c r="F6" s="42"/>
      <x:c r="G6" s="42"/>
      <x:c r="H6" s="42"/>
    </x:row>
    <x:row r="7" ht="23" customHeight="1">
      <x:c r="B7" s="46" t="str">
        <x:v>Monthly measure</x:v>
      </x:c>
      <x:c r="C7" s="46" t="str">
        <x:v>Unit</x:v>
      </x:c>
      <x:c r="D7" s="46" t="str">
        <x:v>Year 1</x:v>
      </x:c>
      <x:c r="E7" s="46" t="str">
        <x:v>Year 2</x:v>
      </x:c>
      <x:c r="F7" s="46" t="str">
        <x:v>Year 3</x:v>
      </x:c>
      <x:c r="G7" s="46" t="str">
        <x:v>Year 4</x:v>
      </x:c>
      <x:c r="H7" s="46" t="str">
        <x:v>Year 5</x:v>
      </x:c>
    </x:row>
    <x:row r="8" ht="23" customHeight="1">
      <x:c r="B8" s="42" t="str">
        <x:v>Volume</x:v>
      </x:c>
      <x:c r="C8" s="42" t="str">
        <x:v>units</x:v>
      </x:c>
      <x:c r="D8" s="64" t="n">
        <x:f>'Planning inputs'!D7</x:f>
        <x:v>6</x:v>
      </x:c>
      <x:c r="E8" s="64" t="n">
        <x:f>'Planning inputs'!E7</x:f>
        <x:v>9</x:v>
      </x:c>
      <x:c r="F8" s="64" t="n">
        <x:f>'Planning inputs'!F7</x:f>
        <x:v>12</x:v>
      </x:c>
      <x:c r="G8" s="64" t="n">
        <x:f>'Planning inputs'!G7</x:f>
        <x:v>15</x:v>
      </x:c>
      <x:c r="H8" s="64" t="n">
        <x:f>'Planning inputs'!H7</x:f>
        <x:v>18</x:v>
      </x:c>
    </x:row>
    <x:row r="9" ht="23" customHeight="1">
      <x:c r="B9" s="42" t="str">
        <x:v>Price per unit / client</x:v>
      </x:c>
      <x:c r="C9" s="42" t="str">
        <x:v>USD</x:v>
      </x:c>
      <x:c r="D9" s="50" t="n">
        <x:f>'Planning inputs'!D12</x:f>
        <x:v>1400</x:v>
      </x:c>
      <x:c r="E9" s="50" t="n">
        <x:f>'Planning inputs'!E12</x:f>
        <x:v>1400</x:v>
      </x:c>
      <x:c r="F9" s="50" t="n">
        <x:f>'Planning inputs'!F12</x:f>
        <x:v>1400</x:v>
      </x:c>
      <x:c r="G9" s="50" t="n">
        <x:f>'Planning inputs'!G12</x:f>
        <x:v>1400</x:v>
      </x:c>
      <x:c r="H9" s="50" t="n">
        <x:f>'Planning inputs'!H12</x:f>
        <x:v>1400</x:v>
      </x:c>
    </x:row>
    <x:row r="10" ht="23" customHeight="1">
      <x:c r="B10" s="42" t="str">
        <x:v>Delivery cash per unit</x:v>
      </x:c>
      <x:c r="C10" s="42" t="str">
        <x:v>USD</x:v>
      </x:c>
      <x:c r="D10" s="50" t="n">
        <x:f>'Planning inputs'!D17</x:f>
        <x:v>690.9</x:v>
      </x:c>
      <x:c r="E10" s="50" t="n">
        <x:f>'Planning inputs'!E17</x:f>
        <x:v>690.9</x:v>
      </x:c>
      <x:c r="F10" s="50" t="n">
        <x:f>'Planning inputs'!F17</x:f>
        <x:v>690.9</x:v>
      </x:c>
      <x:c r="G10" s="50" t="n">
        <x:f>'Planning inputs'!G17</x:f>
        <x:v>690.9</x:v>
      </x:c>
      <x:c r="H10" s="50" t="n">
        <x:f>'Planning inputs'!H17</x:f>
        <x:v>690.9</x:v>
      </x:c>
    </x:row>
    <x:row r="11" ht="23" customHeight="1">
      <x:c r="B11" s="42" t="str">
        <x:v>Delivery hours per unit</x:v>
      </x:c>
      <x:c r="C11" s="42" t="str">
        <x:v>hours</x:v>
      </x:c>
      <x:c r="D11" s="64" t="n">
        <x:f>'Planning inputs'!D22</x:f>
        <x:v>8</x:v>
      </x:c>
      <x:c r="E11" s="64" t="n">
        <x:f>'Planning inputs'!E22</x:f>
        <x:v>8</x:v>
      </x:c>
      <x:c r="F11" s="64" t="n">
        <x:f>'Planning inputs'!F22</x:f>
        <x:v>8</x:v>
      </x:c>
      <x:c r="G11" s="64" t="n">
        <x:f>'Planning inputs'!G22</x:f>
        <x:v>8</x:v>
      </x:c>
      <x:c r="H11" s="64" t="n">
        <x:f>'Planning inputs'!H22</x:f>
        <x:v>8</x:v>
      </x:c>
    </x:row>
    <x:row r="12" ht="23" customHeight="1">
      <x:c r="B12" s="42" t="str">
        <x:v>Work value per hour</x:v>
      </x:c>
      <x:c r="C12" s="42" t="str">
        <x:v>USD/hour</x:v>
      </x:c>
      <x:c r="D12" s="50" t="n">
        <x:f>'Planning inputs'!D27</x:f>
        <x:v>40</x:v>
      </x:c>
      <x:c r="E12" s="50" t="n">
        <x:f>'Planning inputs'!E27</x:f>
        <x:v>40</x:v>
      </x:c>
      <x:c r="F12" s="50" t="n">
        <x:f>'Planning inputs'!F27</x:f>
        <x:v>40</x:v>
      </x:c>
      <x:c r="G12" s="50" t="n">
        <x:f>'Planning inputs'!G27</x:f>
        <x:v>40</x:v>
      </x:c>
      <x:c r="H12" s="50" t="n">
        <x:f>'Planning inputs'!H27</x:f>
        <x:v>40</x:v>
      </x:c>
    </x:row>
    <x:row r="13" ht="23" customHeight="1">
      <x:c r="B13" s="42" t="str">
        <x:v>Paid share of work</x:v>
      </x:c>
      <x:c r="C13" s="42" t="str">
        <x:v>fraction</x:v>
      </x:c>
      <x:c r="D13" s="65" t="n">
        <x:f>'Planning inputs'!D32</x:f>
        <x:v>0</x:v>
      </x:c>
      <x:c r="E13" s="65" t="n">
        <x:f>'Planning inputs'!E32</x:f>
        <x:v>0</x:v>
      </x:c>
      <x:c r="F13" s="65" t="n">
        <x:f>'Planning inputs'!F32</x:f>
        <x:v>0</x:v>
      </x:c>
      <x:c r="G13" s="65" t="n">
        <x:f>'Planning inputs'!G32</x:f>
        <x:v>0.06666666666666665</x:v>
      </x:c>
      <x:c r="H13" s="65" t="n">
        <x:f>'Planning inputs'!H32</x:f>
        <x:v>0.2134831460674157</x:v>
      </x:c>
    </x:row>
    <x:row r="14" ht="23" customHeight="1">
      <x:c r="B14" s="42" t="str">
        <x:v>Fixed overhead per month</x:v>
      </x:c>
      <x:c r="C14" s="42" t="str">
        <x:v>USD</x:v>
      </x:c>
      <x:c r="D14" s="50" t="n">
        <x:f>'Planning inputs'!D37</x:f>
        <x:v>800</x:v>
      </x:c>
      <x:c r="E14" s="50" t="n">
        <x:f>'Planning inputs'!E37</x:f>
        <x:v>1100</x:v>
      </x:c>
      <x:c r="F14" s="50" t="n">
        <x:f>'Planning inputs'!F37</x:f>
        <x:v>1400</x:v>
      </x:c>
      <x:c r="G14" s="50" t="n">
        <x:f>'Planning inputs'!G37</x:f>
        <x:v>1700</x:v>
      </x:c>
      <x:c r="H14" s="50" t="n">
        <x:f>'Planning inputs'!H37</x:f>
        <x:v>2000</x:v>
      </x:c>
    </x:row>
    <x:row r="15" ht="23" customHeight="1">
      <x:c r="B15" s="42" t="str">
        <x:v>Extra admin hours</x:v>
      </x:c>
      <x:c r="C15" s="42" t="str">
        <x:v>hours/month</x:v>
      </x:c>
      <x:c r="D15" s="64" t="n">
        <x:f>'Planning inputs'!D42</x:f>
        <x:v>18</x:v>
      </x:c>
      <x:c r="E15" s="64" t="n">
        <x:f>'Planning inputs'!E42</x:f>
        <x:v>22</x:v>
      </x:c>
      <x:c r="F15" s="64" t="n">
        <x:f>'Planning inputs'!F42</x:f>
        <x:v>26</x:v>
      </x:c>
      <x:c r="G15" s="64" t="n">
        <x:f>'Planning inputs'!G42</x:f>
        <x:v>30</x:v>
      </x:c>
      <x:c r="H15" s="64" t="n">
        <x:f>'Planning inputs'!H42</x:f>
        <x:v>34</x:v>
      </x:c>
    </x:row>
    <x:row r="16" ht="23" customHeight="1">
      <x:c r="B16" s="42" t="str">
        <x:v>Cycle / cash coverage months</x:v>
      </x:c>
      <x:c r="C16" s="42" t="str">
        <x:v>months</x:v>
      </x:c>
      <x:c r="D16" s="64" t="n">
        <x:f>'Planning inputs'!D47</x:f>
        <x:v>1</x:v>
      </x:c>
      <x:c r="E16" s="64" t="n">
        <x:f>'Planning inputs'!E47</x:f>
        <x:v>1</x:v>
      </x:c>
      <x:c r="F16" s="64" t="n">
        <x:f>'Planning inputs'!F47</x:f>
        <x:v>1</x:v>
      </x:c>
      <x:c r="G16" s="64" t="n">
        <x:f>'Planning inputs'!G47</x:f>
        <x:v>1</x:v>
      </x:c>
      <x:c r="H16" s="64" t="n">
        <x:f>'Planning inputs'!H47</x:f>
        <x:v>1</x:v>
      </x:c>
    </x:row>
    <x:row r="17" ht="23" customHeight="1">
      <x:c r="B17" s="42"/>
      <x:c r="C17" s="42"/>
      <x:c r="D17" s="50"/>
      <x:c r="E17" s="50"/>
      <x:c r="F17" s="50"/>
      <x:c r="G17" s="50"/>
      <x:c r="H17" s="50"/>
    </x:row>
    <x:row r="18" ht="23" customHeight="1">
      <x:c r="B18" s="68" t="str">
        <x:v>Customer revenue</x:v>
      </x:c>
      <x:c r="C18" s="68"/>
      <x:c r="D18" s="69" t="n">
        <x:f>IF(D32="Inputs valid",D8*D9,"n.a.")</x:f>
        <x:v>8400</x:v>
      </x:c>
      <x:c r="E18" s="69" t="n">
        <x:f>IF(E32="Inputs valid",E8*E9,"n.a.")</x:f>
        <x:v>12600</x:v>
      </x:c>
      <x:c r="F18" s="69" t="n">
        <x:f>IF(F32="Inputs valid",F8*F9,"n.a.")</x:f>
        <x:v>16800</x:v>
      </x:c>
      <x:c r="G18" s="69" t="n">
        <x:f>IF(G32="Inputs valid",G8*G9,"n.a.")</x:f>
        <x:v>21000</x:v>
      </x:c>
      <x:c r="H18" s="69" t="n">
        <x:f>IF(H32="Inputs valid",H8*H9,"n.a.")</x:f>
        <x:v>25200</x:v>
      </x:c>
    </x:row>
    <x:row r="19" ht="23" customHeight="1">
      <x:c r="B19" s="42" t="str">
        <x:v>Delivery cash cost</x:v>
      </x:c>
      <x:c r="C19" s="42"/>
      <x:c r="D19" s="50" t="n">
        <x:f>IF(D32="Inputs valid",D8*D10,"n.a.")</x:f>
        <x:v>4145.4</x:v>
      </x:c>
      <x:c r="E19" s="50" t="n">
        <x:f>IF(E32="Inputs valid",E8*E10,"n.a.")</x:f>
        <x:v>6218.099999999999</x:v>
      </x:c>
      <x:c r="F19" s="50" t="n">
        <x:f>IF(F32="Inputs valid",F8*F10,"n.a.")</x:f>
        <x:v>8290.8</x:v>
      </x:c>
      <x:c r="G19" s="50" t="n">
        <x:f>IF(G32="Inputs valid",G8*G10,"n.a.")</x:f>
        <x:v>10363.5</x:v>
      </x:c>
      <x:c r="H19" s="50" t="n">
        <x:f>IF(H32="Inputs valid",H8*H10,"n.a.")</x:f>
        <x:v>12436.199999999999</x:v>
      </x:c>
    </x:row>
    <x:row r="20" ht="23" customHeight="1">
      <x:c r="B20" s="42" t="str">
        <x:v>Delivery + admin work hours</x:v>
      </x:c>
      <x:c r="C20" s="42"/>
      <x:c r="D20" s="64" t="n">
        <x:f>IF(D32="Inputs valid",D8*D11+D15,"n.a.")</x:f>
        <x:v>66</x:v>
      </x:c>
      <x:c r="E20" s="64" t="n">
        <x:f>IF(E32="Inputs valid",E8*E11+E15,"n.a.")</x:f>
        <x:v>94</x:v>
      </x:c>
      <x:c r="F20" s="64" t="n">
        <x:f>IF(F32="Inputs valid",F8*F11+F15,"n.a.")</x:f>
        <x:v>122</x:v>
      </x:c>
      <x:c r="G20" s="64" t="n">
        <x:f>IF(G32="Inputs valid",G8*G11+G15,"n.a.")</x:f>
        <x:v>150</x:v>
      </x:c>
      <x:c r="H20" s="64" t="n">
        <x:f>IF(H32="Inputs valid",H8*H11+H15,"n.a.")</x:f>
        <x:v>178</x:v>
      </x:c>
    </x:row>
    <x:row r="21" ht="23" customHeight="1">
      <x:c r="B21" s="42" t="str">
        <x:v>Economic value of all work</x:v>
      </x:c>
      <x:c r="C21" s="42"/>
      <x:c r="D21" s="50" t="n">
        <x:f>IF(D32="Inputs valid",D20*D12,"n.a.")</x:f>
        <x:v>2640</x:v>
      </x:c>
      <x:c r="E21" s="50" t="n">
        <x:f>IF(E32="Inputs valid",E20*E12,"n.a.")</x:f>
        <x:v>3760</x:v>
      </x:c>
      <x:c r="F21" s="50" t="n">
        <x:f>IF(F32="Inputs valid",F20*F12,"n.a.")</x:f>
        <x:v>4880</x:v>
      </x:c>
      <x:c r="G21" s="50" t="n">
        <x:f>IF(G32="Inputs valid",G20*G12,"n.a.")</x:f>
        <x:v>6000</x:v>
      </x:c>
      <x:c r="H21" s="50" t="n">
        <x:f>IF(H32="Inputs valid",H20*H12,"n.a.")</x:f>
        <x:v>7120</x:v>
      </x:c>
    </x:row>
    <x:row r="22" ht="23" customHeight="1">
      <x:c r="B22" s="42" t="str">
        <x:v>Paid portion of work</x:v>
      </x:c>
      <x:c r="C22" s="42"/>
      <x:c r="D22" s="50" t="n">
        <x:f>IF(D32="Inputs valid",D21*D13,"n.a.")</x:f>
        <x:v>0</x:v>
      </x:c>
      <x:c r="E22" s="50" t="n">
        <x:f>IF(E32="Inputs valid",E21*E13,"n.a.")</x:f>
        <x:v>0</x:v>
      </x:c>
      <x:c r="F22" s="50" t="n">
        <x:f>IF(F32="Inputs valid",F21*F13,"n.a.")</x:f>
        <x:v>0</x:v>
      </x:c>
      <x:c r="G22" s="50" t="n">
        <x:f>IF(G32="Inputs valid",G21*G13,"n.a.")</x:f>
        <x:v>399.9999999999999</x:v>
      </x:c>
      <x:c r="H22" s="50" t="n">
        <x:f>IF(H32="Inputs valid",H21*H13,"n.a.")</x:f>
        <x:v>1519.9999999999998</x:v>
      </x:c>
    </x:row>
    <x:row r="23" ht="23" customHeight="1">
      <x:c r="B23" s="68" t="str">
        <x:v>Cash before unpaid owner work</x:v>
      </x:c>
      <x:c r="C23" s="68"/>
      <x:c r="D23" s="69" t="n">
        <x:f>IF(D32="Inputs valid",D18-D19-D14-D22,"n.a.")</x:f>
        <x:v>3454.6000000000004</x:v>
      </x:c>
      <x:c r="E23" s="69" t="n">
        <x:f>IF(E32="Inputs valid",E18-E19-E14-E22,"n.a.")</x:f>
        <x:v>5281.900000000001</x:v>
      </x:c>
      <x:c r="F23" s="69" t="n">
        <x:f>IF(F32="Inputs valid",F18-F19-F14-F22,"n.a.")</x:f>
        <x:v>7109.200000000001</x:v>
      </x:c>
      <x:c r="G23" s="69" t="n">
        <x:f>IF(G32="Inputs valid",G18-G19-G14-G22,"n.a.")</x:f>
        <x:v>8536.5</x:v>
      </x:c>
      <x:c r="H23" s="69" t="n">
        <x:f>IF(H32="Inputs valid",H18-H19-H14-H22,"n.a.")</x:f>
        <x:v>9243.800000000001</x:v>
      </x:c>
    </x:row>
    <x:row r="24" ht="23" customHeight="1">
      <x:c r="B24" s="42" t="str">
        <x:v>Unpaid owner work allowance</x:v>
      </x:c>
      <x:c r="C24" s="42"/>
      <x:c r="D24" s="50" t="n">
        <x:f>IF(D32="Inputs valid",D21-D22,"n.a.")</x:f>
        <x:v>2640</x:v>
      </x:c>
      <x:c r="E24" s="50" t="n">
        <x:f>IF(E32="Inputs valid",E21-E22,"n.a.")</x:f>
        <x:v>3760</x:v>
      </x:c>
      <x:c r="F24" s="50" t="n">
        <x:f>IF(F32="Inputs valid",F21-F22,"n.a.")</x:f>
        <x:v>4880</x:v>
      </x:c>
      <x:c r="G24" s="50" t="n">
        <x:f>IF(G32="Inputs valid",G21-G22,"n.a.")</x:f>
        <x:v>5600</x:v>
      </x:c>
      <x:c r="H24" s="50" t="n">
        <x:f>IF(H32="Inputs valid",H21-H22,"n.a.")</x:f>
        <x:v>5600</x:v>
      </x:c>
    </x:row>
    <x:row r="25" ht="23" customHeight="1">
      <x:c r="B25" s="72" t="str">
        <x:v>Remainder after all modeled work</x:v>
      </x:c>
      <x:c r="C25" s="72"/>
      <x:c r="D25" s="73" t="n">
        <x:f>IF(D32="Inputs valid",D23-D24,"n.a.")</x:f>
        <x:v>814.6000000000004</x:v>
      </x:c>
      <x:c r="E25" s="73" t="n">
        <x:f>IF(E32="Inputs valid",E23-E24,"n.a.")</x:f>
        <x:v>1521.9000000000005</x:v>
      </x:c>
      <x:c r="F25" s="73" t="n">
        <x:f>IF(F32="Inputs valid",F23-F24,"n.a.")</x:f>
        <x:v>2229.2000000000007</x:v>
      </x:c>
      <x:c r="G25" s="73" t="n">
        <x:f>IF(G32="Inputs valid",G23-G24,"n.a.")</x:f>
        <x:v>2936.5</x:v>
      </x:c>
      <x:c r="H25" s="73" t="n">
        <x:f>IF(H32="Inputs valid",H23-H24,"n.a.")</x:f>
        <x:v>3643.800000000001</x:v>
      </x:c>
    </x:row>
    <x:row r="26" ht="23" customHeight="1">
      <x:c r="B26" s="42"/>
      <x:c r="C26" s="42"/>
      <x:c r="D26" s="50"/>
      <x:c r="E26" s="50"/>
      <x:c r="F26" s="50"/>
      <x:c r="G26" s="50"/>
      <x:c r="H26" s="50"/>
    </x:row>
    <x:row r="27" ht="23" customHeight="1">
      <x:c r="B27" s="42" t="str">
        <x:v>Owner work hours</x:v>
      </x:c>
      <x:c r="C27" s="42"/>
      <x:c r="D27" s="64" t="n">
        <x:f>IF(D32="Inputs valid",D20*(1-D13),"n.a.")</x:f>
        <x:v>66</x:v>
      </x:c>
      <x:c r="E27" s="64" t="n">
        <x:f>IF(E32="Inputs valid",E20*(1-E13),"n.a.")</x:f>
        <x:v>94</x:v>
      </x:c>
      <x:c r="F27" s="64" t="n">
        <x:f>IF(F32="Inputs valid",F20*(1-F13),"n.a.")</x:f>
        <x:v>122</x:v>
      </x:c>
      <x:c r="G27" s="64" t="n">
        <x:f>IF(G32="Inputs valid",G20*(1-G13),"n.a.")</x:f>
        <x:v>140</x:v>
      </x:c>
      <x:c r="H27" s="64" t="n">
        <x:f>IF(H32="Inputs valid",H20*(1-H13),"n.a.")</x:f>
        <x:v>140</x:v>
      </x:c>
    </x:row>
    <x:row r="28" ht="23" customHeight="1">
      <x:c r="B28" s="42" t="str">
        <x:v>Paid team work hours</x:v>
      </x:c>
      <x:c r="C28" s="42"/>
      <x:c r="D28" s="64" t="n">
        <x:f>IF(D32="Inputs valid",D20*D13,"n.a.")</x:f>
        <x:v>0</x:v>
      </x:c>
      <x:c r="E28" s="64" t="n">
        <x:f>IF(E32="Inputs valid",E20*E13,"n.a.")</x:f>
        <x:v>0</x:v>
      </x:c>
      <x:c r="F28" s="64" t="n">
        <x:f>IF(F32="Inputs valid",F20*F13,"n.a.")</x:f>
        <x:v>0</x:v>
      </x:c>
      <x:c r="G28" s="64" t="n">
        <x:f>IF(G32="Inputs valid",G20*G13,"n.a.")</x:f>
        <x:v>9.999999999999998</x:v>
      </x:c>
      <x:c r="H28" s="64" t="n">
        <x:f>IF(H32="Inputs valid",H20*H13,"n.a.")</x:f>
        <x:v>37.99999999999999</x:v>
      </x:c>
    </x:row>
    <x:row r="29" ht="23" customHeight="1">
      <x:c r="B29" s="68" t="str">
        <x:v>Working-cash coverage required</x:v>
      </x:c>
      <x:c r="C29" s="68"/>
      <x:c r="D29" s="69" t="n">
        <x:f>IF(D32="Inputs valid",D19*D16+2*(D14+D22),"n.a.")</x:f>
        <x:v>5745.4</x:v>
      </x:c>
      <x:c r="E29" s="69" t="n">
        <x:f>IF(E32="Inputs valid",E19*E16+2*(E14+E22),"n.a.")</x:f>
        <x:v>8418.099999999999</x:v>
      </x:c>
      <x:c r="F29" s="69" t="n">
        <x:f>IF(F32="Inputs valid",F19*F16+2*(F14+F22),"n.a.")</x:f>
        <x:v>11090.8</x:v>
      </x:c>
      <x:c r="G29" s="69" t="n">
        <x:f>IF(G32="Inputs valid",G19*G16+2*(G14+G22),"n.a.")</x:f>
        <x:v>14563.5</x:v>
      </x:c>
      <x:c r="H29" s="69" t="n">
        <x:f>IF(H32="Inputs valid",H19*H16+2*(H14+H22),"n.a.")</x:f>
        <x:v>19476.199999999997</x:v>
      </x:c>
    </x:row>
    <x:row r="30" ht="23" customHeight="1">
      <x:c r="B30" s="42" t="str">
        <x:v>Concurrent stock / deliveries</x:v>
      </x:c>
      <x:c r="C30" s="42"/>
      <x:c r="D30" s="64" t="n">
        <x:f>IF(D32="Inputs valid",D8*D16,"n.a.")</x:f>
        <x:v>6</x:v>
      </x:c>
      <x:c r="E30" s="64" t="n">
        <x:f>IF(E32="Inputs valid",E8*E16,"n.a.")</x:f>
        <x:v>9</x:v>
      </x:c>
      <x:c r="F30" s="64" t="n">
        <x:f>IF(F32="Inputs valid",F8*F16,"n.a.")</x:f>
        <x:v>12</x:v>
      </x:c>
      <x:c r="G30" s="64" t="n">
        <x:f>IF(G32="Inputs valid",G8*G16,"n.a.")</x:f>
        <x:v>15</x:v>
      </x:c>
      <x:c r="H30" s="64" t="n">
        <x:f>IF(H32="Inputs valid",H8*H16,"n.a.")</x:f>
        <x:v>18</x:v>
      </x:c>
    </x:row>
    <x:row r="31" ht="40" customHeight="1">
      <x:c r="B31" s="42" t="str">
        <x:v>Owner workload screen</x:v>
      </x:c>
      <x:c r="C31" s="42"/>
      <x:c r="D31" s="44" t="str">
        <x:f>IF(D32="Inputs valid",IF(D27&gt;160,"Needs more help","Within 160h screen"),"n.a.")</x:f>
        <x:v>Within 160h screen</x:v>
      </x:c>
      <x:c r="E31" s="44" t="str">
        <x:f>IF(E32="Inputs valid",IF(E27&gt;160,"Needs more help","Within 160h screen"),"n.a.")</x:f>
        <x:v>Within 160h screen</x:v>
      </x:c>
      <x:c r="F31" s="44" t="str">
        <x:f>IF(F32="Inputs valid",IF(F27&gt;160,"Needs more help","Within 160h screen"),"n.a.")</x:f>
        <x:v>Within 160h screen</x:v>
      </x:c>
      <x:c r="G31" s="44" t="str">
        <x:f>IF(G32="Inputs valid",IF(G27&gt;160,"Needs more help","Within 160h screen"),"n.a.")</x:f>
        <x:v>Within 160h screen</x:v>
      </x:c>
      <x:c r="H31" s="44" t="str">
        <x:f>IF(H32="Inputs valid",IF(H27&gt;160,"Needs more help","Within 160h screen"),"n.a.")</x:f>
        <x:v>Within 160h screen</x:v>
      </x:c>
    </x:row>
    <x:row r="32" ht="40" customHeight="1">
      <x:c r="B32" s="42" t="str">
        <x:v>Model input status</x:v>
      </x:c>
      <x:c r="C32" s="42"/>
      <x:c r="D32" s="44" t="str">
        <x:f>IF(OR(COUNT(D8:D16)&lt;&gt;9,MIN(D8:D16)&lt;0,D13&gt;1),"Check inputs","Inputs valid")</x:f>
        <x:v>Inputs valid</x:v>
      </x:c>
      <x:c r="E32" s="44" t="str">
        <x:f>IF(OR(COUNT(E8:E16)&lt;&gt;9,MIN(E8:E16)&lt;0,E13&gt;1),"Check inputs","Inputs valid")</x:f>
        <x:v>Inputs valid</x:v>
      </x:c>
      <x:c r="F32" s="44" t="str">
        <x:f>IF(OR(COUNT(F8:F16)&lt;&gt;9,MIN(F8:F16)&lt;0,F13&gt;1),"Check inputs","Inputs valid")</x:f>
        <x:v>Inputs valid</x:v>
      </x:c>
      <x:c r="G32" s="44" t="str">
        <x:f>IF(OR(COUNT(G8:G16)&lt;&gt;9,MIN(G8:G16)&lt;0,G13&gt;1),"Check inputs","Inputs valid")</x:f>
        <x:v>Inputs valid</x:v>
      </x:c>
      <x:c r="H32" s="44" t="str">
        <x:f>IF(OR(COUNT(H8:H16)&lt;&gt;9,MIN(H8:H16)&lt;0,H13&gt;1),"Check inputs","Inputs valid")</x:f>
        <x:v>Inputs valid</x:v>
      </x:c>
    </x:row>
    <x:row r="33" ht="23" customHeight="1">
      <x:c r="B33" s="42"/>
      <x:c r="C33" s="42"/>
      <x:c r="D33" s="42"/>
      <x:c r="E33" s="42"/>
      <x:c r="F33" s="42"/>
      <x:c r="G33" s="42"/>
      <x:c r="H33" s="42"/>
    </x:row>
    <x:row r="34" ht="23" customHeight="1">
      <x:c r="B34" s="42"/>
      <x:c r="C34" s="42"/>
      <x:c r="D34" s="42"/>
      <x:c r="E34" s="42"/>
      <x:c r="F34" s="42"/>
      <x:c r="G34" s="42"/>
      <x:c r="H34" s="42"/>
    </x:row>
    <x:row r="35" ht="44" customHeight="1">
      <x:c r="B35" s="44" t="str">
        <x:v>Change the single case selector on Planning inputs. Yellow cells are proposed assumptions. The handbook shows the September 21 comparison; editing a workbook does not rewrite the book.</x:v>
      </x:c>
      <x:c r="C35" s="44"/>
      <x:c r="D35" s="44"/>
      <x:c r="E35" s="44"/>
      <x:c r="F35" s="44"/>
      <x:c r="G35" s="44"/>
      <x:c r="H35" s="44"/>
    </x:row>
    <x:row r="36" ht="44" customHeight="1">
      <x:c r="B36" s="44" t="str">
        <x:v>These are five illustrative operating years shown as an average month, not calendar-month cash flow. No seasonality, tax, debt, capex, distributions or new CSG funding is forecast.</x:v>
      </x:c>
      <x:c r="C36" s="44"/>
      <x:c r="D36" s="44"/>
      <x:c r="E36" s="44"/>
      <x:c r="F36" s="44"/>
      <x:c r="G36" s="44"/>
      <x:c r="H36" s="44"/>
    </x:row>
    <x:row r="37" ht="44" customHeight="1">
      <x:c r="B37" s="44" t="str">
        <x:v>Cash before owner work is before owner withdrawals and tax. Unpaid owner time is a separate economic allowance, not a cash payment. A shortfall after that allowance is not necessarily a cash loss. Costs and hours remain unverified planning assumptions.</x:v>
      </x:c>
      <x:c r="C37" s="44"/>
      <x:c r="D37" s="44"/>
      <x:c r="E37" s="44"/>
      <x:c r="F37" s="44"/>
      <x:c r="G37" s="44"/>
      <x:c r="H37" s="44"/>
    </x:row>
    <x:row r="38" ht="44" customHeight="1">
      <x:c r="B38" s="44" t="str">
        <x:v>Working-cash coverage is a sizing test, not the bank balance or an assurance of funding. CSG partly funds separate businesses; record support separately from revenue and do not merge entities.</x:v>
      </x:c>
      <x:c r="C38" s="44"/>
      <x:c r="D38" s="44"/>
      <x:c r="E38" s="44"/>
      <x:c r="F38" s="44"/>
      <x:c r="G38" s="44"/>
      <x:c r="H38" s="44"/>
    </x:row>
    <x:row r="39" ht="44" customHeight="1">
      <x:c r="B39" s="44" t="str">
        <x:v>160 hours/month is a workload screen, not a proven schedule. Include time off and peaks when hiring. Actual labor burden, quotes, capacity and customer demand can change the result.</x:v>
      </x:c>
      <x:c r="C39" s="44"/>
      <x:c r="D39" s="44"/>
      <x:c r="E39" s="44"/>
      <x:c r="F39" s="44"/>
      <x:c r="G39" s="44"/>
      <x:c r="H39" s="44"/>
    </x:row>
    <x:row r="40" ht="23" customHeight="1">
      <x:c r="B40" s="42"/>
      <x:c r="C40" s="42"/>
      <x:c r="D40" s="42"/>
      <x:c r="E40" s="42"/>
      <x:c r="F40" s="42"/>
      <x:c r="G40" s="42"/>
      <x:c r="H40" s="42"/>
    </x:row>
    <x:row r="41" ht="23" customHeight="1">
      <x:c r="B41" s="42"/>
      <x:c r="C41" s="42"/>
      <x:c r="D41" s="42"/>
      <x:c r="E41" s="42"/>
      <x:c r="F41" s="42"/>
      <x:c r="G41" s="42"/>
      <x:c r="H41" s="42"/>
    </x:row>
    <x:row r="42" ht="23" customHeight="1">
      <x:c r="B42" s="42"/>
      <x:c r="C42" s="42"/>
      <x:c r="D42" s="42"/>
      <x:c r="E42" s="42"/>
      <x:c r="F42" s="42"/>
      <x:c r="G42" s="42"/>
      <x:c r="H42" s="42"/>
    </x:row>
    <x:row r="43" ht="23" customHeight="1">
      <x:c r="B43" s="42"/>
      <x:c r="C43" s="42"/>
      <x:c r="D43" s="42"/>
      <x:c r="E43" s="42"/>
      <x:c r="F43" s="42"/>
      <x:c r="G43" s="42"/>
      <x:c r="H43" s="42"/>
    </x:row>
    <x:row r="44" ht="23" customHeight="1">
      <x:c r="B44" s="42"/>
      <x:c r="C44" s="42"/>
      <x:c r="D44" s="42"/>
      <x:c r="E44" s="42"/>
      <x:c r="F44" s="42"/>
      <x:c r="G44" s="42"/>
      <x:c r="H44" s="42"/>
    </x:row>
    <x:row r="45" ht="23" customHeight="1">
      <x:c r="B45" s="42"/>
      <x:c r="C45" s="42"/>
      <x:c r="D45" s="42"/>
      <x:c r="E45" s="42"/>
      <x:c r="F45" s="42"/>
      <x:c r="G45" s="42"/>
      <x:c r="H45" s="42"/>
    </x:row>
    <x:row r="46" ht="23" customHeight="1">
      <x:c r="B46" s="42"/>
      <x:c r="C46" s="42"/>
      <x:c r="D46" s="42"/>
      <x:c r="E46" s="42"/>
      <x:c r="F46" s="42"/>
      <x:c r="G46" s="42"/>
      <x:c r="H46" s="42"/>
    </x:row>
    <x:row r="47" ht="23" customHeight="1">
      <x:c r="B47" s="42"/>
      <x:c r="C47" s="42"/>
      <x:c r="D47" s="42"/>
      <x:c r="E47" s="42"/>
      <x:c r="F47" s="42"/>
      <x:c r="G47" s="42"/>
      <x:c r="H47" s="42"/>
    </x:row>
    <x:row r="48" ht="23" customHeight="1">
      <x:c r="B48" s="42"/>
      <x:c r="C48" s="42"/>
      <x:c r="D48" s="42"/>
      <x:c r="E48" s="42"/>
      <x:c r="F48" s="42"/>
      <x:c r="G48" s="42"/>
      <x:c r="H48" s="42"/>
    </x:row>
    <x:row r="49" ht="23" customHeight="1">
      <x:c r="B49" s="42"/>
      <x:c r="C49" s="42"/>
      <x:c r="D49" s="42"/>
      <x:c r="E49" s="42"/>
      <x:c r="F49" s="42"/>
      <x:c r="G49" s="42"/>
      <x:c r="H49" s="42"/>
    </x:row>
    <x:row r="50" ht="23" customHeight="1">
      <x:c r="B50" s="42"/>
      <x:c r="C50" s="42"/>
      <x:c r="D50" s="42"/>
      <x:c r="E50" s="42"/>
      <x:c r="F50" s="42"/>
      <x:c r="G50" s="42"/>
      <x:c r="H50" s="42"/>
    </x:row>
    <x:row r="51" ht="23" customHeight="1">
      <x:c r="B51" s="42"/>
      <x:c r="C51" s="42"/>
      <x:c r="D51" s="42"/>
      <x:c r="E51" s="42"/>
      <x:c r="F51" s="42"/>
      <x:c r="G51" s="42"/>
      <x:c r="H51" s="42"/>
    </x:row>
    <x:row r="52" ht="23" customHeight="1">
      <x:c r="B52" s="42"/>
      <x:c r="C52" s="42"/>
      <x:c r="D52" s="42"/>
      <x:c r="E52" s="42"/>
      <x:c r="F52" s="42"/>
      <x:c r="G52" s="42"/>
      <x:c r="H52" s="42"/>
    </x:row>
    <x:row r="53" ht="23" customHeight="1">
      <x:c r="B53" s="42"/>
      <x:c r="C53" s="42"/>
      <x:c r="D53" s="42"/>
      <x:c r="E53" s="42"/>
      <x:c r="F53" s="42"/>
      <x:c r="G53" s="42"/>
      <x:c r="H53" s="42"/>
    </x:row>
    <x:row r="54" ht="23" customHeight="1">
      <x:c r="B54" s="42"/>
      <x:c r="C54" s="42"/>
      <x:c r="D54" s="42"/>
      <x:c r="E54" s="42"/>
      <x:c r="F54" s="42"/>
      <x:c r="G54" s="42"/>
      <x:c r="H54" s="42"/>
    </x:row>
    <x:row r="55" ht="23" customHeight="1">
      <x:c r="B55" s="42"/>
      <x:c r="C55" s="42"/>
      <x:c r="D55" s="42"/>
      <x:c r="E55" s="42"/>
      <x:c r="F55" s="42"/>
      <x:c r="G55" s="42"/>
      <x:c r="H55" s="42"/>
    </x:row>
    <x:row r="56" ht="23" customHeight="1">
      <x:c r="B56" s="42"/>
      <x:c r="C56" s="42"/>
      <x:c r="D56" s="42"/>
      <x:c r="E56" s="42"/>
      <x:c r="F56" s="42"/>
      <x:c r="G56" s="42"/>
      <x:c r="H56" s="42"/>
    </x:row>
    <x:row r="57" ht="23" customHeight="1">
      <x:c r="B57" s="42"/>
      <x:c r="C57" s="42"/>
      <x:c r="D57" s="42"/>
      <x:c r="E57" s="42"/>
      <x:c r="F57" s="42"/>
      <x:c r="G57" s="42"/>
      <x:c r="H57" s="42"/>
    </x:row>
    <x:row r="58" ht="23" customHeight="1">
      <x:c r="B58" s="42"/>
      <x:c r="C58" s="42"/>
      <x:c r="D58" s="42"/>
      <x:c r="E58" s="42"/>
      <x:c r="F58" s="42"/>
      <x:c r="G58" s="42"/>
      <x:c r="H58" s="42"/>
    </x:row>
    <x:row r="59" ht="23" customHeight="1">
      <x:c r="B59" s="42"/>
      <x:c r="C59" s="42"/>
      <x:c r="D59" s="42"/>
      <x:c r="E59" s="42"/>
      <x:c r="F59" s="42"/>
      <x:c r="G59" s="42"/>
      <x:c r="H59" s="42"/>
    </x:row>
    <x:row r="60" ht="23" customHeight="1">
      <x:c r="B60" s="42"/>
      <x:c r="C60" s="42"/>
      <x:c r="D60" s="42"/>
      <x:c r="E60" s="42"/>
      <x:c r="F60" s="42"/>
      <x:c r="G60" s="42"/>
      <x:c r="H60" s="42"/>
    </x:row>
    <x:row r="61" ht="23" customHeight="1">
      <x:c r="B61" s="42"/>
      <x:c r="C61" s="42"/>
      <x:c r="D61" s="42"/>
      <x:c r="E61" s="42"/>
      <x:c r="F61" s="42"/>
      <x:c r="G61" s="42"/>
      <x:c r="H61" s="42"/>
    </x:row>
    <x:row r="62" ht="23" customHeight="1">
      <x:c r="B62" s="42"/>
      <x:c r="C62" s="42"/>
      <x:c r="D62" s="42"/>
      <x:c r="E62" s="42"/>
      <x:c r="F62" s="42"/>
      <x:c r="G62" s="42"/>
      <x:c r="H62" s="42"/>
    </x:row>
    <x:row r="63" ht="23" customHeight="1">
      <x:c r="B63" s="42"/>
      <x:c r="C63" s="42"/>
      <x:c r="D63" s="42"/>
      <x:c r="E63" s="42"/>
      <x:c r="F63" s="42"/>
      <x:c r="G63" s="42"/>
      <x:c r="H63" s="42"/>
    </x:row>
    <x:row r="64" ht="23" customHeight="1">
      <x:c r="B64" s="42"/>
      <x:c r="C64" s="42"/>
      <x:c r="D64" s="42"/>
      <x:c r="E64" s="42"/>
      <x:c r="F64" s="42"/>
      <x:c r="G64" s="42"/>
      <x:c r="H64" s="42"/>
    </x:row>
    <x:row r="65" ht="23" customHeight="1">
      <x:c r="B65" s="42"/>
      <x:c r="C65" s="42"/>
      <x:c r="D65" s="42"/>
      <x:c r="E65" s="42"/>
      <x:c r="F65" s="42"/>
      <x:c r="G65" s="42"/>
      <x:c r="H65" s="42"/>
    </x:row>
    <x:row r="66" ht="23" customHeight="1">
      <x:c r="B66" s="42"/>
      <x:c r="C66" s="42"/>
      <x:c r="D66" s="42"/>
      <x:c r="E66" s="42"/>
      <x:c r="F66" s="42"/>
      <x:c r="G66" s="42"/>
      <x:c r="H66" s="42"/>
    </x:row>
    <x:row r="67" ht="23" customHeight="1">
      <x:c r="B67" s="42"/>
      <x:c r="C67" s="42"/>
      <x:c r="D67" s="42"/>
      <x:c r="E67" s="42"/>
      <x:c r="F67" s="42"/>
      <x:c r="G67" s="42"/>
      <x:c r="H67" s="42"/>
    </x:row>
    <x:row r="68" ht="23" customHeight="1">
      <x:c r="B68" s="42"/>
      <x:c r="C68" s="42"/>
      <x:c r="D68" s="42"/>
      <x:c r="E68" s="42"/>
      <x:c r="F68" s="42"/>
      <x:c r="G68" s="42"/>
      <x:c r="H68" s="42"/>
    </x:row>
    <x:row r="69" ht="23" customHeight="1">
      <x:c r="B69" s="42"/>
      <x:c r="C69" s="42"/>
      <x:c r="D69" s="42"/>
      <x:c r="E69" s="42"/>
      <x:c r="F69" s="42"/>
      <x:c r="G69" s="42"/>
      <x:c r="H69" s="42"/>
    </x:row>
    <x:row r="70" ht="23" customHeight="1">
      <x:c r="B70" s="42"/>
      <x:c r="C70" s="42"/>
      <x:c r="D70" s="42"/>
      <x:c r="E70" s="42"/>
      <x:c r="F70" s="42"/>
      <x:c r="G70" s="42"/>
      <x:c r="H70" s="42"/>
    </x:row>
    <x:row r="71" ht="23" customHeight="1">
      <x:c r="B71" s="42"/>
      <x:c r="C71" s="42"/>
      <x:c r="D71" s="42"/>
      <x:c r="E71" s="42"/>
      <x:c r="F71" s="42"/>
      <x:c r="G71" s="42"/>
      <x:c r="H71" s="42"/>
    </x:row>
    <x:row r="72" ht="23" customHeight="1">
      <x:c r="B72" s="42"/>
      <x:c r="C72" s="42"/>
      <x:c r="D72" s="42"/>
      <x:c r="E72" s="42"/>
      <x:c r="F72" s="42"/>
      <x:c r="G72" s="42"/>
      <x:c r="H72" s="42"/>
    </x:row>
    <x:row r="73" ht="23" customHeight="1">
      <x:c r="B73" s="42"/>
      <x:c r="C73" s="42"/>
      <x:c r="D73" s="42"/>
      <x:c r="E73" s="42"/>
      <x:c r="F73" s="42"/>
      <x:c r="G73" s="42"/>
      <x:c r="H73" s="42"/>
    </x:row>
    <x:row r="74" ht="23" customHeight="1">
      <x:c r="B74" s="42"/>
      <x:c r="C74" s="42"/>
      <x:c r="D74" s="42"/>
      <x:c r="E74" s="42"/>
      <x:c r="F74" s="42"/>
      <x:c r="G74" s="42"/>
      <x:c r="H74" s="42"/>
    </x:row>
    <x:row r="75" ht="23" customHeight="1">
      <x:c r="B75" s="42"/>
      <x:c r="C75" s="42"/>
      <x:c r="D75" s="42"/>
      <x:c r="E75" s="42"/>
      <x:c r="F75" s="42"/>
      <x:c r="G75" s="42"/>
      <x:c r="H75" s="42"/>
    </x:row>
    <x:row r="76" ht="23" customHeight="1">
      <x:c r="B76" s="42"/>
      <x:c r="C76" s="42"/>
      <x:c r="D76" s="42"/>
      <x:c r="E76" s="42"/>
      <x:c r="F76" s="42"/>
      <x:c r="G76" s="42"/>
      <x:c r="H76" s="42"/>
    </x:row>
    <x:row r="77" ht="23" customHeight="1">
      <x:c r="B77" s="42"/>
      <x:c r="C77" s="42"/>
      <x:c r="D77" s="42"/>
      <x:c r="E77" s="42"/>
      <x:c r="F77" s="42"/>
      <x:c r="G77" s="42"/>
      <x:c r="H77" s="42"/>
    </x:row>
    <x:row r="78" ht="23" customHeight="1">
      <x:c r="B78" s="42"/>
      <x:c r="C78" s="42"/>
      <x:c r="D78" s="42"/>
      <x:c r="E78" s="42"/>
      <x:c r="F78" s="42"/>
      <x:c r="G78" s="42"/>
      <x:c r="H78" s="42"/>
    </x:row>
    <x:row r="79" ht="23" customHeight="1">
      <x:c r="B79" s="42"/>
      <x:c r="C79" s="42"/>
      <x:c r="D79" s="42"/>
      <x:c r="E79" s="42"/>
      <x:c r="F79" s="42"/>
      <x:c r="G79" s="42"/>
      <x:c r="H79" s="42"/>
    </x:row>
    <x:row r="80" ht="23" customHeight="1">
      <x:c r="B80" s="42"/>
      <x:c r="C80" s="42"/>
      <x:c r="D80" s="42"/>
      <x:c r="E80" s="42"/>
      <x:c r="F80" s="42"/>
      <x:c r="G80" s="42"/>
      <x:c r="H80" s="42"/>
    </x:row>
  </x:sheetData>
  <x:mergeCells>
    <x:mergeCell ref="B5:H5"/>
    <x:mergeCell ref="B35:H35"/>
    <x:mergeCell ref="B36:H36"/>
    <x:mergeCell ref="B37:H37"/>
    <x:mergeCell ref="B38:H38"/>
    <x:mergeCell ref="B39:H3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4A6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42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2" ht="23" customHeight="1">
      <x:c r="B2" s="43" t="str">
        <x:v>Single Shot Adventures | planning inputs</x:v>
      </x:c>
      <x:c r="C2" s="42"/>
      <x:c r="D2" s="42"/>
      <x:c r="E2" s="42"/>
      <x:c r="F2" s="42"/>
      <x:c r="G2" s="42"/>
      <x:c r="H2" s="42"/>
    </x:row>
    <x:row r="3" ht="23" customHeight="1">
      <x:c r="B3" s="42"/>
      <x:c r="C3" s="42"/>
      <x:c r="D3" s="42"/>
      <x:c r="E3" s="42"/>
      <x:c r="F3" s="42"/>
      <x:c r="G3" s="42"/>
      <x:c r="H3" s="42"/>
    </x:row>
    <x:row r="4" ht="23" customHeight="1">
      <x:c r="B4" s="42" t="str">
        <x:v>Case selected: 1 Lower / 2 Working / 3 Ambitious</x:v>
      </x:c>
      <x:c r="C4" s="48" t="n">
        <x:v>2</x:v>
      </x:c>
      <x:c r="D4" s="42" t="str">
        <x:f>CHOOSE(C4,"Lower","Working","Ambitious")</x:f>
        <x:v>Working</x:v>
      </x:c>
      <x:c r="E4" s="42"/>
      <x:c r="F4" s="42"/>
      <x:c r="G4" s="42"/>
      <x:c r="H4" s="42"/>
    </x:row>
    <x:row r="5" ht="23" customHeight="1">
      <x:c r="B5" s="42"/>
      <x:c r="C5" s="42"/>
      <x:c r="D5" s="42"/>
      <x:c r="E5" s="42"/>
      <x:c r="F5" s="42"/>
      <x:c r="G5" s="42"/>
      <x:c r="H5" s="42"/>
    </x:row>
    <x:row r="6" ht="23" customHeight="1">
      <x:c r="B6" s="46" t="str">
        <x:v>Driver</x:v>
      </x:c>
      <x:c r="C6" s="46" t="str">
        <x:v>Unit</x:v>
      </x:c>
      <x:c r="D6" s="46" t="str">
        <x:v>Year 1</x:v>
      </x:c>
      <x:c r="E6" s="46" t="str">
        <x:v>Year 2</x:v>
      </x:c>
      <x:c r="F6" s="46" t="str">
        <x:v>Year 3</x:v>
      </x:c>
      <x:c r="G6" s="46" t="str">
        <x:v>Year 4</x:v>
      </x:c>
      <x:c r="H6" s="46" t="str">
        <x:v>Year 5</x:v>
      </x:c>
    </x:row>
    <x:row r="7" ht="23" customHeight="1">
      <x:c r="B7" s="56" t="str">
        <x:v>Monthly private group bookings — active</x:v>
      </x:c>
      <x:c r="C7" s="56" t="str">
        <x:v>units</x:v>
      </x:c>
      <x:c r="D7" s="58" t="n">
        <x:f>CHOOSE($C$4,IF(COUNT(D8)=1,D8,"n.a."),IF(COUNT(D9)=1,D9,"n.a."),IF(COUNT(D10)=1,D10,"n.a."))</x:f>
        <x:v>6</x:v>
      </x:c>
      <x:c r="E7" s="58" t="n">
        <x:f>CHOOSE($C$4,IF(COUNT(E8)=1,E8,"n.a."),IF(COUNT(E9)=1,E9,"n.a."),IF(COUNT(E10)=1,E10,"n.a."))</x:f>
        <x:v>9</x:v>
      </x:c>
      <x:c r="F7" s="58" t="n">
        <x:f>CHOOSE($C$4,IF(COUNT(F8)=1,F8,"n.a."),IF(COUNT(F9)=1,F9,"n.a."),IF(COUNT(F10)=1,F10,"n.a."))</x:f>
        <x:v>12</x:v>
      </x:c>
      <x:c r="G7" s="58" t="n">
        <x:f>CHOOSE($C$4,IF(COUNT(G8)=1,G8,"n.a."),IF(COUNT(G9)=1,G9,"n.a."),IF(COUNT(G10)=1,G10,"n.a."))</x:f>
        <x:v>15</x:v>
      </x:c>
      <x:c r="H7" s="58" t="n">
        <x:f>CHOOSE($C$4,IF(COUNT(H8)=1,H8,"n.a."),IF(COUNT(H9)=1,H9,"n.a."),IF(COUNT(H10)=1,H10,"n.a."))</x:f>
        <x:v>18</x:v>
      </x:c>
    </x:row>
    <x:row r="8" ht="23" customHeight="1">
      <x:c r="B8" s="42" t="str">
        <x:v>Lower</x:v>
      </x:c>
      <x:c r="C8" s="42"/>
      <x:c r="D8" s="59" t="n">
        <x:v>3</x:v>
      </x:c>
      <x:c r="E8" s="59" t="n">
        <x:v>4</x:v>
      </x:c>
      <x:c r="F8" s="59" t="n">
        <x:v>5</x:v>
      </x:c>
      <x:c r="G8" s="59" t="n">
        <x:v>6</x:v>
      </x:c>
      <x:c r="H8" s="59" t="n">
        <x:v>6</x:v>
      </x:c>
    </x:row>
    <x:row r="9" ht="23" customHeight="1">
      <x:c r="B9" s="42" t="str">
        <x:v>Working</x:v>
      </x:c>
      <x:c r="C9" s="42"/>
      <x:c r="D9" s="59" t="n">
        <x:v>6</x:v>
      </x:c>
      <x:c r="E9" s="59" t="n">
        <x:v>9</x:v>
      </x:c>
      <x:c r="F9" s="59" t="n">
        <x:v>12</x:v>
      </x:c>
      <x:c r="G9" s="59" t="n">
        <x:v>15</x:v>
      </x:c>
      <x:c r="H9" s="59" t="n">
        <x:v>18</x:v>
      </x:c>
    </x:row>
    <x:row r="10" ht="23" customHeight="1">
      <x:c r="B10" s="42" t="str">
        <x:v>Ambitious</x:v>
      </x:c>
      <x:c r="C10" s="42"/>
      <x:c r="D10" s="59" t="n">
        <x:v>8</x:v>
      </x:c>
      <x:c r="E10" s="59" t="n">
        <x:v>14</x:v>
      </x:c>
      <x:c r="F10" s="59" t="n">
        <x:v>20</x:v>
      </x:c>
      <x:c r="G10" s="59" t="n">
        <x:v>26</x:v>
      </x:c>
      <x:c r="H10" s="59" t="n">
        <x:v>32</x:v>
      </x:c>
    </x:row>
    <x:row r="11" ht="23" customHeight="1">
      <x:c r="B11" s="42"/>
      <x:c r="C11" s="42"/>
      <x:c r="D11" s="42"/>
      <x:c r="E11" s="42"/>
      <x:c r="F11" s="42"/>
      <x:c r="G11" s="42"/>
      <x:c r="H11" s="42"/>
    </x:row>
    <x:row r="12" ht="23" customHeight="1">
      <x:c r="B12" s="56" t="str">
        <x:v>Price per unit / client — active</x:v>
      </x:c>
      <x:c r="C12" s="56" t="str">
        <x:v>USD</x:v>
      </x:c>
      <x:c r="D12" s="60" t="n">
        <x:f>CHOOSE($C$4,IF(COUNT(D13)=1,D13,"n.a."),IF(COUNT(D14)=1,D14,"n.a."),IF(COUNT(D15)=1,D15,"n.a."))</x:f>
        <x:v>1400</x:v>
      </x:c>
      <x:c r="E12" s="60" t="n">
        <x:f>CHOOSE($C$4,IF(COUNT(E13)=1,E13,"n.a."),IF(COUNT(E14)=1,E14,"n.a."),IF(COUNT(E15)=1,E15,"n.a."))</x:f>
        <x:v>1400</x:v>
      </x:c>
      <x:c r="F12" s="60" t="n">
        <x:f>CHOOSE($C$4,IF(COUNT(F13)=1,F13,"n.a."),IF(COUNT(F14)=1,F14,"n.a."),IF(COUNT(F15)=1,F15,"n.a."))</x:f>
        <x:v>1400</x:v>
      </x:c>
      <x:c r="G12" s="60" t="n">
        <x:f>CHOOSE($C$4,IF(COUNT(G13)=1,G13,"n.a."),IF(COUNT(G14)=1,G14,"n.a."),IF(COUNT(G15)=1,G15,"n.a."))</x:f>
        <x:v>1400</x:v>
      </x:c>
      <x:c r="H12" s="60" t="n">
        <x:f>CHOOSE($C$4,IF(COUNT(H13)=1,H13,"n.a."),IF(COUNT(H14)=1,H14,"n.a."),IF(COUNT(H15)=1,H15,"n.a."))</x:f>
        <x:v>1400</x:v>
      </x:c>
    </x:row>
    <x:row r="13" ht="23" customHeight="1">
      <x:c r="B13" s="42" t="str">
        <x:v>Lower</x:v>
      </x:c>
      <x:c r="C13" s="42"/>
      <x:c r="D13" s="61" t="n">
        <x:f>'Unit economics'!$D$8</x:f>
        <x:v>750</x:v>
      </x:c>
      <x:c r="E13" s="61" t="n">
        <x:f>'Unit economics'!$D$8</x:f>
        <x:v>750</x:v>
      </x:c>
      <x:c r="F13" s="61" t="n">
        <x:f>'Unit economics'!$D$8</x:f>
        <x:v>750</x:v>
      </x:c>
      <x:c r="G13" s="61" t="n">
        <x:f>'Unit economics'!$D$8</x:f>
        <x:v>750</x:v>
      </x:c>
      <x:c r="H13" s="61" t="n">
        <x:f>'Unit economics'!$D$8</x:f>
        <x:v>750</x:v>
      </x:c>
    </x:row>
    <x:row r="14" ht="23" customHeight="1">
      <x:c r="B14" s="42" t="str">
        <x:v>Working</x:v>
      </x:c>
      <x:c r="C14" s="42"/>
      <x:c r="D14" s="61" t="n">
        <x:f>'Unit economics'!$D$9</x:f>
        <x:v>1400</x:v>
      </x:c>
      <x:c r="E14" s="61" t="n">
        <x:f>'Unit economics'!$D$9</x:f>
        <x:v>1400</x:v>
      </x:c>
      <x:c r="F14" s="61" t="n">
        <x:f>'Unit economics'!$D$9</x:f>
        <x:v>1400</x:v>
      </x:c>
      <x:c r="G14" s="61" t="n">
        <x:f>'Unit economics'!$D$9</x:f>
        <x:v>1400</x:v>
      </x:c>
      <x:c r="H14" s="61" t="n">
        <x:f>'Unit economics'!$D$9</x:f>
        <x:v>1400</x:v>
      </x:c>
    </x:row>
    <x:row r="15" ht="23" customHeight="1">
      <x:c r="B15" s="42" t="str">
        <x:v>Ambitious</x:v>
      </x:c>
      <x:c r="C15" s="42"/>
      <x:c r="D15" s="61" t="n">
        <x:f>'Unit economics'!$D$10</x:f>
        <x:v>2800</x:v>
      </x:c>
      <x:c r="E15" s="61" t="n">
        <x:f>'Unit economics'!$D$10</x:f>
        <x:v>2800</x:v>
      </x:c>
      <x:c r="F15" s="61" t="n">
        <x:f>'Unit economics'!$D$10</x:f>
        <x:v>2800</x:v>
      </x:c>
      <x:c r="G15" s="61" t="n">
        <x:f>'Unit economics'!$D$10</x:f>
        <x:v>2800</x:v>
      </x:c>
      <x:c r="H15" s="61" t="n">
        <x:f>'Unit economics'!$D$10</x:f>
        <x:v>2800</x:v>
      </x:c>
    </x:row>
    <x:row r="16" ht="23" customHeight="1">
      <x:c r="B16" s="42"/>
      <x:c r="C16" s="42"/>
      <x:c r="D16" s="42"/>
      <x:c r="E16" s="42"/>
      <x:c r="F16" s="42"/>
      <x:c r="G16" s="42"/>
      <x:c r="H16" s="42"/>
    </x:row>
    <x:row r="17" ht="23" customHeight="1">
      <x:c r="B17" s="56" t="str">
        <x:v>Direct cash per unit — active</x:v>
      </x:c>
      <x:c r="C17" s="56" t="str">
        <x:v>USD</x:v>
      </x:c>
      <x:c r="D17" s="60" t="n">
        <x:f>CHOOSE($C$4,IF(COUNT(D18)=1,D18,"n.a."),IF(COUNT(D19)=1,D19,"n.a."),IF(COUNT(D20)=1,D20,"n.a."))</x:f>
        <x:v>690.9</x:v>
      </x:c>
      <x:c r="E17" s="60" t="n">
        <x:f>CHOOSE($C$4,IF(COUNT(E18)=1,E18,"n.a."),IF(COUNT(E19)=1,E19,"n.a."),IF(COUNT(E20)=1,E20,"n.a."))</x:f>
        <x:v>690.9</x:v>
      </x:c>
      <x:c r="F17" s="60" t="n">
        <x:f>CHOOSE($C$4,IF(COUNT(F18)=1,F18,"n.a."),IF(COUNT(F19)=1,F19,"n.a."),IF(COUNT(F20)=1,F20,"n.a."))</x:f>
        <x:v>690.9</x:v>
      </x:c>
      <x:c r="G17" s="60" t="n">
        <x:f>CHOOSE($C$4,IF(COUNT(G18)=1,G18,"n.a."),IF(COUNT(G19)=1,G19,"n.a."),IF(COUNT(G20)=1,G20,"n.a."))</x:f>
        <x:v>690.9</x:v>
      </x:c>
      <x:c r="H17" s="60" t="n">
        <x:f>CHOOSE($C$4,IF(COUNT(H18)=1,H18,"n.a."),IF(COUNT(H19)=1,H19,"n.a."),IF(COUNT(H20)=1,H20,"n.a."))</x:f>
        <x:v>690.9</x:v>
      </x:c>
    </x:row>
    <x:row r="18" ht="23" customHeight="1">
      <x:c r="B18" s="42" t="str">
        <x:v>Lower</x:v>
      </x:c>
      <x:c r="C18" s="42"/>
      <x:c r="D18" s="61" t="n">
        <x:f>'Unit economics'!$I$8</x:f>
        <x:v>322.05</x:v>
      </x:c>
      <x:c r="E18" s="61" t="n">
        <x:f>'Unit economics'!$I$8</x:f>
        <x:v>322.05</x:v>
      </x:c>
      <x:c r="F18" s="61" t="n">
        <x:f>'Unit economics'!$I$8</x:f>
        <x:v>322.05</x:v>
      </x:c>
      <x:c r="G18" s="61" t="n">
        <x:f>'Unit economics'!$I$8</x:f>
        <x:v>322.05</x:v>
      </x:c>
      <x:c r="H18" s="61" t="n">
        <x:f>'Unit economics'!$I$8</x:f>
        <x:v>322.05</x:v>
      </x:c>
    </x:row>
    <x:row r="19" ht="23" customHeight="1">
      <x:c r="B19" s="42" t="str">
        <x:v>Working</x:v>
      </x:c>
      <x:c r="C19" s="42"/>
      <x:c r="D19" s="61" t="n">
        <x:f>'Unit economics'!$I$9</x:f>
        <x:v>690.9</x:v>
      </x:c>
      <x:c r="E19" s="61" t="n">
        <x:f>'Unit economics'!$I$9</x:f>
        <x:v>690.9</x:v>
      </x:c>
      <x:c r="F19" s="61" t="n">
        <x:f>'Unit economics'!$I$9</x:f>
        <x:v>690.9</x:v>
      </x:c>
      <x:c r="G19" s="61" t="n">
        <x:f>'Unit economics'!$I$9</x:f>
        <x:v>690.9</x:v>
      </x:c>
      <x:c r="H19" s="61" t="n">
        <x:f>'Unit economics'!$I$9</x:f>
        <x:v>690.9</x:v>
      </x:c>
    </x:row>
    <x:row r="20" ht="23" customHeight="1">
      <x:c r="B20" s="42" t="str">
        <x:v>Ambitious</x:v>
      </x:c>
      <x:c r="C20" s="42"/>
      <x:c r="D20" s="61" t="n">
        <x:f>'Unit economics'!$I$10</x:f>
        <x:v>1531.5</x:v>
      </x:c>
      <x:c r="E20" s="61" t="n">
        <x:f>'Unit economics'!$I$10</x:f>
        <x:v>1531.5</x:v>
      </x:c>
      <x:c r="F20" s="61" t="n">
        <x:f>'Unit economics'!$I$10</x:f>
        <x:v>1531.5</x:v>
      </x:c>
      <x:c r="G20" s="61" t="n">
        <x:f>'Unit economics'!$I$10</x:f>
        <x:v>1531.5</x:v>
      </x:c>
      <x:c r="H20" s="61" t="n">
        <x:f>'Unit economics'!$I$10</x:f>
        <x:v>1531.5</x:v>
      </x:c>
    </x:row>
    <x:row r="21" ht="23" customHeight="1">
      <x:c r="B21" s="42"/>
      <x:c r="C21" s="42"/>
      <x:c r="D21" s="42"/>
      <x:c r="E21" s="42"/>
      <x:c r="F21" s="42"/>
      <x:c r="G21" s="42"/>
      <x:c r="H21" s="42"/>
    </x:row>
    <x:row r="22" ht="23" customHeight="1">
      <x:c r="B22" s="56" t="str">
        <x:v>Delivery hours per unit — active</x:v>
      </x:c>
      <x:c r="C22" s="56" t="str">
        <x:v>hours</x:v>
      </x:c>
      <x:c r="D22" s="58" t="n">
        <x:f>CHOOSE($C$4,IF(COUNT(D23)=1,D23,"n.a."),IF(COUNT(D24)=1,D24,"n.a."),IF(COUNT(D25)=1,D25,"n.a."))</x:f>
        <x:v>8</x:v>
      </x:c>
      <x:c r="E22" s="58" t="n">
        <x:f>CHOOSE($C$4,IF(COUNT(E23)=1,E23,"n.a."),IF(COUNT(E24)=1,E24,"n.a."),IF(COUNT(E25)=1,E25,"n.a."))</x:f>
        <x:v>8</x:v>
      </x:c>
      <x:c r="F22" s="58" t="n">
        <x:f>CHOOSE($C$4,IF(COUNT(F23)=1,F23,"n.a."),IF(COUNT(F24)=1,F24,"n.a."),IF(COUNT(F25)=1,F25,"n.a."))</x:f>
        <x:v>8</x:v>
      </x:c>
      <x:c r="G22" s="58" t="n">
        <x:f>CHOOSE($C$4,IF(COUNT(G23)=1,G23,"n.a."),IF(COUNT(G24)=1,G24,"n.a."),IF(COUNT(G25)=1,G25,"n.a."))</x:f>
        <x:v>8</x:v>
      </x:c>
      <x:c r="H22" s="58" t="n">
        <x:f>CHOOSE($C$4,IF(COUNT(H23)=1,H23,"n.a."),IF(COUNT(H24)=1,H24,"n.a."),IF(COUNT(H25)=1,H25,"n.a."))</x:f>
        <x:v>8</x:v>
      </x:c>
    </x:row>
    <x:row r="23" ht="23" customHeight="1">
      <x:c r="B23" s="42" t="str">
        <x:v>Lower</x:v>
      </x:c>
      <x:c r="C23" s="42"/>
      <x:c r="D23" s="59" t="n">
        <x:f>'Unit economics'!$J$8</x:f>
        <x:v>5</x:v>
      </x:c>
      <x:c r="E23" s="59" t="n">
        <x:f>'Unit economics'!$J$8</x:f>
        <x:v>5</x:v>
      </x:c>
      <x:c r="F23" s="59" t="n">
        <x:f>'Unit economics'!$J$8</x:f>
        <x:v>5</x:v>
      </x:c>
      <x:c r="G23" s="59" t="n">
        <x:f>'Unit economics'!$J$8</x:f>
        <x:v>5</x:v>
      </x:c>
      <x:c r="H23" s="59" t="n">
        <x:f>'Unit economics'!$J$8</x:f>
        <x:v>5</x:v>
      </x:c>
    </x:row>
    <x:row r="24" ht="23" customHeight="1">
      <x:c r="B24" s="42" t="str">
        <x:v>Working</x:v>
      </x:c>
      <x:c r="C24" s="42"/>
      <x:c r="D24" s="59" t="n">
        <x:f>'Unit economics'!$J$9</x:f>
        <x:v>8</x:v>
      </x:c>
      <x:c r="E24" s="59" t="n">
        <x:f>'Unit economics'!$J$9</x:f>
        <x:v>8</x:v>
      </x:c>
      <x:c r="F24" s="59" t="n">
        <x:f>'Unit economics'!$J$9</x:f>
        <x:v>8</x:v>
      </x:c>
      <x:c r="G24" s="59" t="n">
        <x:f>'Unit economics'!$J$9</x:f>
        <x:v>8</x:v>
      </x:c>
      <x:c r="H24" s="59" t="n">
        <x:f>'Unit economics'!$J$9</x:f>
        <x:v>8</x:v>
      </x:c>
    </x:row>
    <x:row r="25" ht="23" customHeight="1">
      <x:c r="B25" s="42" t="str">
        <x:v>Ambitious</x:v>
      </x:c>
      <x:c r="C25" s="42"/>
      <x:c r="D25" s="59" t="n">
        <x:f>'Unit economics'!$J$10</x:f>
        <x:v>10</x:v>
      </x:c>
      <x:c r="E25" s="59" t="n">
        <x:f>'Unit economics'!$J$10</x:f>
        <x:v>10</x:v>
      </x:c>
      <x:c r="F25" s="59" t="n">
        <x:f>'Unit economics'!$J$10</x:f>
        <x:v>10</x:v>
      </x:c>
      <x:c r="G25" s="59" t="n">
        <x:f>'Unit economics'!$J$10</x:f>
        <x:v>10</x:v>
      </x:c>
      <x:c r="H25" s="59" t="n">
        <x:f>'Unit economics'!$J$10</x:f>
        <x:v>10</x:v>
      </x:c>
    </x:row>
    <x:row r="26" ht="23" customHeight="1">
      <x:c r="B26" s="42"/>
      <x:c r="C26" s="42"/>
      <x:c r="D26" s="42"/>
      <x:c r="E26" s="42"/>
      <x:c r="F26" s="42"/>
      <x:c r="G26" s="42"/>
      <x:c r="H26" s="42"/>
    </x:row>
    <x:row r="27" ht="23" customHeight="1">
      <x:c r="B27" s="56" t="str">
        <x:v>Loaded work allowance — active</x:v>
      </x:c>
      <x:c r="C27" s="56" t="str">
        <x:v>USD/hour</x:v>
      </x:c>
      <x:c r="D27" s="60" t="n">
        <x:f>CHOOSE($C$4,IF(COUNT(D28)=1,D28,"n.a."),IF(COUNT(D29)=1,D29,"n.a."),IF(COUNT(D30)=1,D30,"n.a."))</x:f>
        <x:v>40</x:v>
      </x:c>
      <x:c r="E27" s="60" t="n">
        <x:f>CHOOSE($C$4,IF(COUNT(E28)=1,E28,"n.a."),IF(COUNT(E29)=1,E29,"n.a."),IF(COUNT(E30)=1,E30,"n.a."))</x:f>
        <x:v>40</x:v>
      </x:c>
      <x:c r="F27" s="60" t="n">
        <x:f>CHOOSE($C$4,IF(COUNT(F28)=1,F28,"n.a."),IF(COUNT(F29)=1,F29,"n.a."),IF(COUNT(F30)=1,F30,"n.a."))</x:f>
        <x:v>40</x:v>
      </x:c>
      <x:c r="G27" s="60" t="n">
        <x:f>CHOOSE($C$4,IF(COUNT(G28)=1,G28,"n.a."),IF(COUNT(G29)=1,G29,"n.a."),IF(COUNT(G30)=1,G30,"n.a."))</x:f>
        <x:v>40</x:v>
      </x:c>
      <x:c r="H27" s="60" t="n">
        <x:f>CHOOSE($C$4,IF(COUNT(H28)=1,H28,"n.a."),IF(COUNT(H29)=1,H29,"n.a."),IF(COUNT(H30)=1,H30,"n.a."))</x:f>
        <x:v>40</x:v>
      </x:c>
    </x:row>
    <x:row r="28" ht="23" customHeight="1">
      <x:c r="B28" s="42" t="str">
        <x:v>Lower</x:v>
      </x:c>
      <x:c r="C28" s="42"/>
      <x:c r="D28" s="61" t="n">
        <x:v>40</x:v>
      </x:c>
      <x:c r="E28" s="61" t="n">
        <x:v>40</x:v>
      </x:c>
      <x:c r="F28" s="61" t="n">
        <x:v>40</x:v>
      </x:c>
      <x:c r="G28" s="61" t="n">
        <x:v>40</x:v>
      </x:c>
      <x:c r="H28" s="61" t="n">
        <x:v>40</x:v>
      </x:c>
    </x:row>
    <x:row r="29" ht="23" customHeight="1">
      <x:c r="B29" s="42" t="str">
        <x:v>Working</x:v>
      </x:c>
      <x:c r="C29" s="42"/>
      <x:c r="D29" s="61" t="n">
        <x:v>40</x:v>
      </x:c>
      <x:c r="E29" s="61" t="n">
        <x:v>40</x:v>
      </x:c>
      <x:c r="F29" s="61" t="n">
        <x:v>40</x:v>
      </x:c>
      <x:c r="G29" s="61" t="n">
        <x:v>40</x:v>
      </x:c>
      <x:c r="H29" s="61" t="n">
        <x:v>40</x:v>
      </x:c>
    </x:row>
    <x:row r="30" ht="23" customHeight="1">
      <x:c r="B30" s="42" t="str">
        <x:v>Ambitious</x:v>
      </x:c>
      <x:c r="C30" s="42"/>
      <x:c r="D30" s="61" t="n">
        <x:v>40</x:v>
      </x:c>
      <x:c r="E30" s="61" t="n">
        <x:v>40</x:v>
      </x:c>
      <x:c r="F30" s="61" t="n">
        <x:v>40</x:v>
      </x:c>
      <x:c r="G30" s="61" t="n">
        <x:v>40</x:v>
      </x:c>
      <x:c r="H30" s="61" t="n">
        <x:v>40</x:v>
      </x:c>
    </x:row>
    <x:row r="31" ht="23" customHeight="1">
      <x:c r="B31" s="42"/>
      <x:c r="C31" s="42"/>
      <x:c r="D31" s="42"/>
      <x:c r="E31" s="42"/>
      <x:c r="F31" s="42"/>
      <x:c r="G31" s="42"/>
      <x:c r="H31" s="42"/>
    </x:row>
    <x:row r="32" ht="23" customHeight="1">
      <x:c r="B32" s="56" t="str">
        <x:v>Share of work paid to team — active</x:v>
      </x:c>
      <x:c r="C32" s="56" t="str">
        <x:v>fraction</x:v>
      </x:c>
      <x:c r="D32" s="62" t="n">
        <x:f>CHOOSE($C$4,IF(COUNT(D33)=1,D33,"n.a."),IF(COUNT(D34)=1,D34,"n.a."),IF(COUNT(D35)=1,D35,"n.a."))</x:f>
        <x:v>0</x:v>
      </x:c>
      <x:c r="E32" s="62" t="n">
        <x:f>CHOOSE($C$4,IF(COUNT(E33)=1,E33,"n.a."),IF(COUNT(E34)=1,E34,"n.a."),IF(COUNT(E35)=1,E35,"n.a."))</x:f>
        <x:v>0</x:v>
      </x:c>
      <x:c r="F32" s="62" t="n">
        <x:f>CHOOSE($C$4,IF(COUNT(F33)=1,F33,"n.a."),IF(COUNT(F34)=1,F34,"n.a."),IF(COUNT(F35)=1,F35,"n.a."))</x:f>
        <x:v>0</x:v>
      </x:c>
      <x:c r="G32" s="62" t="n">
        <x:f>CHOOSE($C$4,IF(COUNT(G33)=1,G33,"n.a."),IF(COUNT(G34)=1,G34,"n.a."),IF(COUNT(G35)=1,G35,"n.a."))</x:f>
        <x:v>0.06666666666666665</x:v>
      </x:c>
      <x:c r="H32" s="62" t="n">
        <x:f>CHOOSE($C$4,IF(COUNT(H33)=1,H33,"n.a."),IF(COUNT(H34)=1,H34,"n.a."),IF(COUNT(H35)=1,H35,"n.a."))</x:f>
        <x:v>0.2134831460674157</x:v>
      </x:c>
    </x:row>
    <x:row r="33" ht="23" customHeight="1">
      <x:c r="B33" s="42" t="str">
        <x:v>Lower</x:v>
      </x:c>
      <x:c r="C33" s="42"/>
      <x:c r="D33" s="63" t="n">
        <x:f>MAX(0,1-140/(D8*D23+D43))</x:f>
        <x:v>0</x:v>
      </x:c>
      <x:c r="E33" s="63" t="n">
        <x:f>MAX(0,1-140/(E8*E23+E43))</x:f>
        <x:v>0</x:v>
      </x:c>
      <x:c r="F33" s="63" t="n">
        <x:f>MAX(0,1-140/(F8*F23+F43))</x:f>
        <x:v>0</x:v>
      </x:c>
      <x:c r="G33" s="63" t="n">
        <x:f>MAX(0,1-140/(G8*G23+G43))</x:f>
        <x:v>0</x:v>
      </x:c>
      <x:c r="H33" s="63" t="n">
        <x:f>MAX(0,1-140/(H8*H23+H43))</x:f>
        <x:v>0</x:v>
      </x:c>
    </x:row>
    <x:row r="34" ht="23" customHeight="1">
      <x:c r="B34" s="42" t="str">
        <x:v>Working</x:v>
      </x:c>
      <x:c r="C34" s="42"/>
      <x:c r="D34" s="63" t="n">
        <x:f>MAX(0,1-140/(D9*D24+D44))</x:f>
        <x:v>0</x:v>
      </x:c>
      <x:c r="E34" s="63" t="n">
        <x:f>MAX(0,1-140/(E9*E24+E44))</x:f>
        <x:v>0</x:v>
      </x:c>
      <x:c r="F34" s="63" t="n">
        <x:f>MAX(0,1-140/(F9*F24+F44))</x:f>
        <x:v>0</x:v>
      </x:c>
      <x:c r="G34" s="63" t="n">
        <x:f>MAX(0,1-140/(G9*G24+G44))</x:f>
        <x:v>0.06666666666666665</x:v>
      </x:c>
      <x:c r="H34" s="63" t="n">
        <x:f>MAX(0,1-140/(H9*H24+H44))</x:f>
        <x:v>0.2134831460674157</x:v>
      </x:c>
    </x:row>
    <x:row r="35" ht="23" customHeight="1">
      <x:c r="B35" s="42" t="str">
        <x:v>Ambitious</x:v>
      </x:c>
      <x:c r="C35" s="42"/>
      <x:c r="D35" s="63" t="n">
        <x:f>MAX(0,1-140/(D10*D25+D45))</x:f>
        <x:v>0</x:v>
      </x:c>
      <x:c r="E35" s="63" t="n">
        <x:f>MAX(0,1-140/(E10*E25+E45))</x:f>
        <x:v>0.17647058823529416</x:v>
      </x:c>
      <x:c r="F35" s="63" t="n">
        <x:f>MAX(0,1-140/(F10*F25+F45))</x:f>
        <x:v>0.4067796610169492</x:v>
      </x:c>
      <x:c r="G35" s="63" t="n">
        <x:f>MAX(0,1-140/(G10*G25+G45))</x:f>
        <x:v>0.5364238410596027</x:v>
      </x:c>
      <x:c r="H35" s="63" t="n">
        <x:f>MAX(0,1-140/(H10*H25+H45))</x:f>
        <x:v>0.6195652173913043</x:v>
      </x:c>
    </x:row>
    <x:row r="36" ht="23" customHeight="1">
      <x:c r="B36" s="42"/>
      <x:c r="C36" s="42"/>
      <x:c r="D36" s="42"/>
      <x:c r="E36" s="42"/>
      <x:c r="F36" s="42"/>
      <x:c r="G36" s="42"/>
      <x:c r="H36" s="42"/>
    </x:row>
    <x:row r="37" ht="23" customHeight="1">
      <x:c r="B37" s="56" t="str">
        <x:v>Monthly fixed overhead — active</x:v>
      </x:c>
      <x:c r="C37" s="56" t="str">
        <x:v>USD</x:v>
      </x:c>
      <x:c r="D37" s="60" t="n">
        <x:f>CHOOSE($C$4,IF(COUNT(D38)=1,D38,"n.a."),IF(COUNT(D39)=1,D39,"n.a."),IF(COUNT(D40)=1,D40,"n.a."))</x:f>
        <x:v>800</x:v>
      </x:c>
      <x:c r="E37" s="60" t="n">
        <x:f>CHOOSE($C$4,IF(COUNT(E38)=1,E38,"n.a."),IF(COUNT(E39)=1,E39,"n.a."),IF(COUNT(E40)=1,E40,"n.a."))</x:f>
        <x:v>1100</x:v>
      </x:c>
      <x:c r="F37" s="60" t="n">
        <x:f>CHOOSE($C$4,IF(COUNT(F38)=1,F38,"n.a."),IF(COUNT(F39)=1,F39,"n.a."),IF(COUNT(F40)=1,F40,"n.a."))</x:f>
        <x:v>1400</x:v>
      </x:c>
      <x:c r="G37" s="60" t="n">
        <x:f>CHOOSE($C$4,IF(COUNT(G38)=1,G38,"n.a."),IF(COUNT(G39)=1,G39,"n.a."),IF(COUNT(G40)=1,G40,"n.a."))</x:f>
        <x:v>1700</x:v>
      </x:c>
      <x:c r="H37" s="60" t="n">
        <x:f>CHOOSE($C$4,IF(COUNT(H38)=1,H38,"n.a."),IF(COUNT(H39)=1,H39,"n.a."),IF(COUNT(H40)=1,H40,"n.a."))</x:f>
        <x:v>2000</x:v>
      </x:c>
    </x:row>
    <x:row r="38" ht="23" customHeight="1">
      <x:c r="B38" s="42" t="str">
        <x:v>Lower</x:v>
      </x:c>
      <x:c r="C38" s="42"/>
      <x:c r="D38" s="61" t="n">
        <x:v>450</x:v>
      </x:c>
      <x:c r="E38" s="61" t="n">
        <x:v>550</x:v>
      </x:c>
      <x:c r="F38" s="61" t="n">
        <x:v>650</x:v>
      </x:c>
      <x:c r="G38" s="61" t="n">
        <x:v>750</x:v>
      </x:c>
      <x:c r="H38" s="61" t="n">
        <x:v>750</x:v>
      </x:c>
    </x:row>
    <x:row r="39" ht="23" customHeight="1">
      <x:c r="B39" s="42" t="str">
        <x:v>Working</x:v>
      </x:c>
      <x:c r="C39" s="42"/>
      <x:c r="D39" s="61" t="n">
        <x:v>800</x:v>
      </x:c>
      <x:c r="E39" s="61" t="n">
        <x:v>1100</x:v>
      </x:c>
      <x:c r="F39" s="61" t="n">
        <x:v>1400</x:v>
      </x:c>
      <x:c r="G39" s="61" t="n">
        <x:v>1700</x:v>
      </x:c>
      <x:c r="H39" s="61" t="n">
        <x:v>2000</x:v>
      </x:c>
    </x:row>
    <x:row r="40" ht="23" customHeight="1">
      <x:c r="B40" s="42" t="str">
        <x:v>Ambitious</x:v>
      </x:c>
      <x:c r="C40" s="42"/>
      <x:c r="D40" s="61" t="n">
        <x:v>1500</x:v>
      </x:c>
      <x:c r="E40" s="61" t="n">
        <x:v>2250</x:v>
      </x:c>
      <x:c r="F40" s="61" t="n">
        <x:v>3000</x:v>
      </x:c>
      <x:c r="G40" s="61" t="n">
        <x:v>3750</x:v>
      </x:c>
      <x:c r="H40" s="61" t="n">
        <x:v>4500</x:v>
      </x:c>
    </x:row>
    <x:row r="41" ht="23" customHeight="1">
      <x:c r="B41" s="42"/>
      <x:c r="C41" s="42"/>
      <x:c r="D41" s="42"/>
      <x:c r="E41" s="42"/>
      <x:c r="F41" s="42"/>
      <x:c r="G41" s="42"/>
      <x:c r="H41" s="42"/>
    </x:row>
    <x:row r="42" ht="23" customHeight="1">
      <x:c r="B42" s="56" t="str">
        <x:v>Extra admin / sales work — active</x:v>
      </x:c>
      <x:c r="C42" s="56" t="str">
        <x:v>hours/month</x:v>
      </x:c>
      <x:c r="D42" s="58" t="n">
        <x:f>CHOOSE($C$4,IF(COUNT(D43)=1,D43,"n.a."),IF(COUNT(D44)=1,D44,"n.a."),IF(COUNT(D45)=1,D45,"n.a."))</x:f>
        <x:v>18</x:v>
      </x:c>
      <x:c r="E42" s="58" t="n">
        <x:f>CHOOSE($C$4,IF(COUNT(E43)=1,E43,"n.a."),IF(COUNT(E44)=1,E44,"n.a."),IF(COUNT(E45)=1,E45,"n.a."))</x:f>
        <x:v>22</x:v>
      </x:c>
      <x:c r="F42" s="58" t="n">
        <x:f>CHOOSE($C$4,IF(COUNT(F43)=1,F43,"n.a."),IF(COUNT(F44)=1,F44,"n.a."),IF(COUNT(F45)=1,F45,"n.a."))</x:f>
        <x:v>26</x:v>
      </x:c>
      <x:c r="G42" s="58" t="n">
        <x:f>CHOOSE($C$4,IF(COUNT(G43)=1,G43,"n.a."),IF(COUNT(G44)=1,G44,"n.a."),IF(COUNT(G45)=1,G45,"n.a."))</x:f>
        <x:v>30</x:v>
      </x:c>
      <x:c r="H42" s="58" t="n">
        <x:f>CHOOSE($C$4,IF(COUNT(H43)=1,H43,"n.a."),IF(COUNT(H44)=1,H44,"n.a."),IF(COUNT(H45)=1,H45,"n.a."))</x:f>
        <x:v>34</x:v>
      </x:c>
    </x:row>
    <x:row r="43" ht="23" customHeight="1">
      <x:c r="B43" s="42" t="str">
        <x:v>Lower</x:v>
      </x:c>
      <x:c r="C43" s="42"/>
      <x:c r="D43" s="59" t="n">
        <x:v>12</x:v>
      </x:c>
      <x:c r="E43" s="59" t="n">
        <x:v>12</x:v>
      </x:c>
      <x:c r="F43" s="59" t="n">
        <x:v>14</x:v>
      </x:c>
      <x:c r="G43" s="59" t="n">
        <x:v>14</x:v>
      </x:c>
      <x:c r="H43" s="59" t="n">
        <x:v>16</x:v>
      </x:c>
    </x:row>
    <x:row r="44" ht="23" customHeight="1">
      <x:c r="B44" s="42" t="str">
        <x:v>Working</x:v>
      </x:c>
      <x:c r="C44" s="42"/>
      <x:c r="D44" s="59" t="n">
        <x:v>18</x:v>
      </x:c>
      <x:c r="E44" s="59" t="n">
        <x:v>22</x:v>
      </x:c>
      <x:c r="F44" s="59" t="n">
        <x:v>26</x:v>
      </x:c>
      <x:c r="G44" s="59" t="n">
        <x:v>30</x:v>
      </x:c>
      <x:c r="H44" s="59" t="n">
        <x:v>34</x:v>
      </x:c>
    </x:row>
    <x:row r="45" ht="23" customHeight="1">
      <x:c r="B45" s="42" t="str">
        <x:v>Ambitious</x:v>
      </x:c>
      <x:c r="C45" s="42"/>
      <x:c r="D45" s="59" t="n">
        <x:v>24</x:v>
      </x:c>
      <x:c r="E45" s="59" t="n">
        <x:v>30</x:v>
      </x:c>
      <x:c r="F45" s="59" t="n">
        <x:v>36</x:v>
      </x:c>
      <x:c r="G45" s="59" t="n">
        <x:v>42</x:v>
      </x:c>
      <x:c r="H45" s="59" t="n">
        <x:v>48</x:v>
      </x:c>
    </x:row>
    <x:row r="46" ht="23" customHeight="1">
      <x:c r="B46" s="42"/>
      <x:c r="C46" s="42"/>
      <x:c r="D46" s="42"/>
      <x:c r="E46" s="42"/>
      <x:c r="F46" s="42"/>
      <x:c r="G46" s="42"/>
      <x:c r="H46" s="42"/>
    </x:row>
    <x:row r="47" ht="23" customHeight="1">
      <x:c r="B47" s="56" t="str">
        <x:v>Stock cycle / cash coverage — active</x:v>
      </x:c>
      <x:c r="C47" s="56" t="str">
        <x:v>months</x:v>
      </x:c>
      <x:c r="D47" s="58" t="n">
        <x:f>CHOOSE($C$4,IF(COUNT(D48)=1,D48,"n.a."),IF(COUNT(D49)=1,D49,"n.a."),IF(COUNT(D50)=1,D50,"n.a."))</x:f>
        <x:v>1</x:v>
      </x:c>
      <x:c r="E47" s="58" t="n">
        <x:f>CHOOSE($C$4,IF(COUNT(E48)=1,E48,"n.a."),IF(COUNT(E49)=1,E49,"n.a."),IF(COUNT(E50)=1,E50,"n.a."))</x:f>
        <x:v>1</x:v>
      </x:c>
      <x:c r="F47" s="58" t="n">
        <x:f>CHOOSE($C$4,IF(COUNT(F48)=1,F48,"n.a."),IF(COUNT(F49)=1,F49,"n.a."),IF(COUNT(F50)=1,F50,"n.a."))</x:f>
        <x:v>1</x:v>
      </x:c>
      <x:c r="G47" s="58" t="n">
        <x:f>CHOOSE($C$4,IF(COUNT(G48)=1,G48,"n.a."),IF(COUNT(G49)=1,G49,"n.a."),IF(COUNT(G50)=1,G50,"n.a."))</x:f>
        <x:v>1</x:v>
      </x:c>
      <x:c r="H47" s="58" t="n">
        <x:f>CHOOSE($C$4,IF(COUNT(H48)=1,H48,"n.a."),IF(COUNT(H49)=1,H49,"n.a."),IF(COUNT(H50)=1,H50,"n.a."))</x:f>
        <x:v>1</x:v>
      </x:c>
    </x:row>
    <x:row r="48" ht="23" customHeight="1">
      <x:c r="B48" s="42" t="str">
        <x:v>Lower</x:v>
      </x:c>
      <x:c r="C48" s="42"/>
      <x:c r="D48" s="59" t="n">
        <x:v>1</x:v>
      </x:c>
      <x:c r="E48" s="59" t="n">
        <x:v>1</x:v>
      </x:c>
      <x:c r="F48" s="59" t="n">
        <x:v>1</x:v>
      </x:c>
      <x:c r="G48" s="59" t="n">
        <x:v>1</x:v>
      </x:c>
      <x:c r="H48" s="59" t="n">
        <x:v>1</x:v>
      </x:c>
    </x:row>
    <x:row r="49" ht="23" customHeight="1">
      <x:c r="B49" s="42" t="str">
        <x:v>Working</x:v>
      </x:c>
      <x:c r="C49" s="42"/>
      <x:c r="D49" s="59" t="n">
        <x:v>1</x:v>
      </x:c>
      <x:c r="E49" s="59" t="n">
        <x:v>1</x:v>
      </x:c>
      <x:c r="F49" s="59" t="n">
        <x:v>1</x:v>
      </x:c>
      <x:c r="G49" s="59" t="n">
        <x:v>1</x:v>
      </x:c>
      <x:c r="H49" s="59" t="n">
        <x:v>1</x:v>
      </x:c>
    </x:row>
    <x:row r="50" ht="23" customHeight="1">
      <x:c r="B50" s="42" t="str">
        <x:v>Ambitious</x:v>
      </x:c>
      <x:c r="C50" s="42"/>
      <x:c r="D50" s="59" t="n">
        <x:v>1</x:v>
      </x:c>
      <x:c r="E50" s="59" t="n">
        <x:v>1</x:v>
      </x:c>
      <x:c r="F50" s="59" t="n">
        <x:v>1</x:v>
      </x:c>
      <x:c r="G50" s="59" t="n">
        <x:v>1</x:v>
      </x:c>
      <x:c r="H50" s="59" t="n">
        <x:v>1</x:v>
      </x:c>
    </x:row>
    <x:row r="51" ht="23" customHeight="1">
      <x:c r="B51" s="42"/>
      <x:c r="C51" s="42"/>
      <x:c r="D51" s="42"/>
      <x:c r="E51" s="42"/>
      <x:c r="F51" s="42"/>
      <x:c r="G51" s="42"/>
      <x:c r="H51" s="42"/>
    </x:row>
    <x:row r="52" ht="23" customHeight="1">
      <x:c r="B52" s="42"/>
      <x:c r="C52" s="42"/>
      <x:c r="D52" s="42"/>
      <x:c r="E52" s="42"/>
      <x:c r="F52" s="42"/>
      <x:c r="G52" s="42"/>
      <x:c r="H52" s="42"/>
    </x:row>
    <x:row r="53" ht="23" customHeight="1">
      <x:c r="B53" s="42"/>
      <x:c r="C53" s="42"/>
      <x:c r="D53" s="42"/>
      <x:c r="E53" s="42"/>
      <x:c r="F53" s="42"/>
      <x:c r="G53" s="42"/>
      <x:c r="H53" s="42"/>
    </x:row>
    <x:row r="54" ht="23" customHeight="1">
      <x:c r="B54" s="42" t="str">
        <x:v>Proposed planning figures | sources September 21, 2026</x:v>
      </x:c>
      <x:c r="C54" s="42"/>
      <x:c r="D54" s="42"/>
      <x:c r="E54" s="42"/>
      <x:c r="F54" s="42"/>
      <x:c r="G54" s="42"/>
      <x:c r="H54" s="42"/>
    </x:row>
    <x:row r="55" ht="23" customHeight="1">
      <x:c r="B55" s="42"/>
      <x:c r="C55" s="42"/>
      <x:c r="D55" s="42"/>
      <x:c r="E55" s="42"/>
      <x:c r="F55" s="42"/>
      <x:c r="G55" s="42"/>
      <x:c r="H55" s="42"/>
    </x:row>
    <x:row r="56" ht="64" customHeight="1">
      <x:c r="B56" s="44" t="str">
        <x:v>Proposed starting prices: private outing $750 for up to six guests / 2-3 hours; hosted half-day $1,400 for up to eight / 4-5 hours; premium private day $2,800 for up to twelve / 6-8 hours. Lead work hours include preparation and closeout. Budgets are assumptions, not supplier quotes or posted prices.</x:v>
      </x:c>
      <x:c r="C56" s="44"/>
      <x:c r="D56" s="44"/>
      <x:c r="E56" s="44"/>
      <x:c r="F56" s="44"/>
      <x:c r="G56" s="44"/>
      <x:c r="H56" s="44"/>
    </x:row>
    <x:row r="57" ht="64" customHeight="1">
      <x:c r="B57" s="44" t="str">
        <x:v>Card processing is a planning allowance of 2.9% plus $0.30 per group. The actual provider contract may differ. Lead-host work is separate at $40/hour; assistants are already in delivery cash and are not counted twice.</x:v>
      </x:c>
      <x:c r="C57" s="44"/>
      <x:c r="D57" s="44"/>
      <x:c r="E57" s="44"/>
      <x:c r="F57" s="44"/>
      <x:c r="G57" s="44"/>
      <x:c r="H57" s="44"/>
    </x:row>
    <x:row r="58" ht="64" customHeight="1">
      <x:c r="B58" s="44" t="str">
        <x:v>First-party private-tour, picnic and hosted-experience prices provide scope context, not equivalent products or proof of demand. The $2,800 case needs the agreed premium experience, providers and staffing. Permits, vehicles, specialty providers and substantial catering are included only where expressly quoted.</x:v>
      </x:c>
      <x:c r="C58" s="44"/>
      <x:c r="D58" s="44"/>
      <x:c r="E58" s="44"/>
      <x:c r="F58" s="44"/>
      <x:c r="G58" s="44"/>
      <x:c r="H58" s="44"/>
    </x:row>
    <x:row r="59" ht="64" customHeight="1">
      <x:c r="B59" s="44" t="str">
        <x:v>Volumes grow from 3 to 6, 6 to 18, or 8 to 32 completed group bookings per average month. These are capacity targets, not market share or measured demand. The bigger case requires parallel delivery teams and enough peak-month capacity for seasonality.</x:v>
      </x:c>
      <x:c r="C59" s="44"/>
      <x:c r="D59" s="44"/>
      <x:c r="E59" s="44"/>
      <x:c r="F59" s="44"/>
      <x:c r="G59" s="44"/>
      <x:c r="H59" s="44"/>
    </x:row>
    <x:row r="60" ht="64" customHeight="1">
      <x:c r="B60" s="44" t="str">
        <x:v>This models Adventures alone. Any barbecue purchase is a supplier expense to Adventures and a separate sale in the barbecue business; no combined entity profit or CSG funding is assumed. Tax, major equipment, financing and owner distributions remain outside this operating view.</x:v>
      </x:c>
      <x:c r="C60" s="44"/>
      <x:c r="D60" s="44"/>
      <x:c r="E60" s="44"/>
      <x:c r="F60" s="44"/>
      <x:c r="G60" s="44"/>
      <x:c r="H60" s="44"/>
    </x:row>
    <x:row r="61" ht="64" customHeight="1">
      <x:c r="B61" s="44" t="str">
        <x:v>San Diego 4x4 | $450 weekday / $550 weekend private group routes; first-party advertised context, different scope | https://sandiego4x4.com/</x:v>
      </x:c>
      <x:c r="C61" s="44"/>
      <x:c r="D61" s="44"/>
      <x:c r="E61" s="44"/>
      <x:c r="F61" s="44"/>
      <x:c r="G61" s="44"/>
      <x:c r="H61" s="44"/>
    </x:row>
    <x:row r="62" ht="64" customHeight="1">
      <x:c r="B62" s="44" t="str">
        <x:v>Picnic by Nature | $335 for two; $525 for 3-6; $875 for 7-12; $1,275 for 13-18; first-party picnic scope | https://www.picnicbynature.com/picnic-experiences</x:v>
      </x:c>
      <x:c r="C62" s="44"/>
      <x:c r="D62" s="44"/>
      <x:c r="E62" s="44"/>
      <x:c r="F62" s="44"/>
      <x:c r="G62" s="44"/>
      <x:c r="H62" s="44"/>
    </x:row>
    <x:row r="63" ht="64" customHeight="1">
      <x:c r="B63" s="44" t="str">
        <x:v>Haggin Oaks, Sacramento | $695 / 8-10 to $995 / 12-15 guests, plus 23% service charge and tax; first-party, different location/scope | https://pavilionathagginoaks.com/the-hangout/</x:v>
      </x:c>
      <x:c r="C63" s="44"/>
      <x:c r="D63" s="44"/>
      <x:c r="E63" s="44"/>
      <x:c r="F63" s="44"/>
      <x:c r="G63" s="44"/>
      <x:c r="H63" s="44"/>
    </x:row>
    <x:row r="64" ht="64" customHeight="1">
      <x:c r="B64" s="44" t="str">
        <x:v>Joshua Tree Excursions | Six-person stargazing computes to $1,140; six-person hike/dinner/astronomy $3,300, before extras; different location and scope | https://joshuatreeexcursions.com/nightskypresentations</x:v>
      </x:c>
      <x:c r="C64" s="44"/>
      <x:c r="D64" s="44"/>
      <x:c r="E64" s="44"/>
      <x:c r="F64" s="44"/>
      <x:c r="G64" s="44"/>
      <x:c r="H64" s="44"/>
    </x:row>
    <x:row r="65" ht="64" customHeight="1">
      <x:c r="B65" s="44" t="str">
        <x:v>Stripe standard pricing | 2.9% + $0.30 domestic online card example, not a confirmed Single Shot contract | https://stripe.com/pricing</x:v>
      </x:c>
      <x:c r="C65" s="44"/>
      <x:c r="D65" s="44"/>
      <x:c r="E65" s="44"/>
      <x:c r="F65" s="44"/>
      <x:c r="G65" s="44"/>
      <x:c r="H65" s="44"/>
    </x:row>
    <x:row r="66" ht="23" customHeight="1">
      <x:c r="B66" s="42"/>
      <x:c r="C66" s="42"/>
      <x:c r="D66" s="42"/>
      <x:c r="E66" s="42"/>
      <x:c r="F66" s="42"/>
      <x:c r="G66" s="42"/>
      <x:c r="H66" s="42"/>
    </x:row>
    <x:row r="67" ht="23" customHeight="1">
      <x:c r="B67" s="42"/>
      <x:c r="C67" s="42"/>
      <x:c r="D67" s="42"/>
      <x:c r="E67" s="42"/>
      <x:c r="F67" s="42"/>
      <x:c r="G67" s="42"/>
      <x:c r="H67" s="42"/>
    </x:row>
    <x:row r="68" ht="23" customHeight="1">
      <x:c r="B68" s="42"/>
      <x:c r="C68" s="42"/>
      <x:c r="D68" s="42"/>
      <x:c r="E68" s="42"/>
      <x:c r="F68" s="42"/>
      <x:c r="G68" s="42"/>
      <x:c r="H68" s="42"/>
    </x:row>
    <x:row r="69" ht="23" customHeight="1">
      <x:c r="B69" s="42"/>
      <x:c r="C69" s="42"/>
      <x:c r="D69" s="42"/>
      <x:c r="E69" s="42"/>
      <x:c r="F69" s="42"/>
      <x:c r="G69" s="42"/>
      <x:c r="H69" s="42"/>
    </x:row>
    <x:row r="70" ht="23" customHeight="1">
      <x:c r="B70" s="42"/>
      <x:c r="C70" s="42"/>
      <x:c r="D70" s="42"/>
      <x:c r="E70" s="42"/>
      <x:c r="F70" s="42"/>
      <x:c r="G70" s="42"/>
      <x:c r="H70" s="42"/>
    </x:row>
    <x:row r="71" ht="23" customHeight="1">
      <x:c r="B71" s="42"/>
      <x:c r="C71" s="42"/>
      <x:c r="D71" s="42"/>
      <x:c r="E71" s="42"/>
      <x:c r="F71" s="42"/>
      <x:c r="G71" s="42"/>
      <x:c r="H71" s="42"/>
    </x:row>
    <x:row r="72" ht="23" customHeight="1">
      <x:c r="B72" s="42"/>
      <x:c r="C72" s="42"/>
      <x:c r="D72" s="42"/>
      <x:c r="E72" s="42"/>
      <x:c r="F72" s="42"/>
      <x:c r="G72" s="42"/>
      <x:c r="H72" s="42"/>
    </x:row>
    <x:row r="73" ht="23" customHeight="1">
      <x:c r="B73" s="42"/>
      <x:c r="C73" s="42"/>
      <x:c r="D73" s="42"/>
      <x:c r="E73" s="42"/>
      <x:c r="F73" s="42"/>
      <x:c r="G73" s="42"/>
      <x:c r="H73" s="42"/>
    </x:row>
    <x:row r="74" ht="23" customHeight="1">
      <x:c r="B74" s="42"/>
      <x:c r="C74" s="42"/>
      <x:c r="D74" s="42"/>
      <x:c r="E74" s="42"/>
      <x:c r="F74" s="42"/>
      <x:c r="G74" s="42"/>
      <x:c r="H74" s="42"/>
    </x:row>
    <x:row r="75" ht="23" customHeight="1">
      <x:c r="B75" s="42"/>
      <x:c r="C75" s="42"/>
      <x:c r="D75" s="42"/>
      <x:c r="E75" s="42"/>
      <x:c r="F75" s="42"/>
      <x:c r="G75" s="42"/>
      <x:c r="H75" s="42"/>
    </x:row>
    <x:row r="76" ht="23" customHeight="1">
      <x:c r="B76" s="42"/>
      <x:c r="C76" s="42"/>
      <x:c r="D76" s="42"/>
      <x:c r="E76" s="42"/>
      <x:c r="F76" s="42"/>
      <x:c r="G76" s="42"/>
      <x:c r="H76" s="42"/>
    </x:row>
    <x:row r="77" ht="23" customHeight="1">
      <x:c r="B77" s="42"/>
      <x:c r="C77" s="42"/>
      <x:c r="D77" s="42"/>
      <x:c r="E77" s="42"/>
      <x:c r="F77" s="42"/>
      <x:c r="G77" s="42"/>
      <x:c r="H77" s="42"/>
    </x:row>
    <x:row r="78" ht="23" customHeight="1">
      <x:c r="B78" s="42"/>
      <x:c r="C78" s="42"/>
      <x:c r="D78" s="42"/>
      <x:c r="E78" s="42"/>
      <x:c r="F78" s="42"/>
      <x:c r="G78" s="42"/>
      <x:c r="H78" s="42"/>
    </x:row>
    <x:row r="79" ht="23" customHeight="1">
      <x:c r="B79" s="42"/>
      <x:c r="C79" s="42"/>
      <x:c r="D79" s="42"/>
      <x:c r="E79" s="42"/>
      <x:c r="F79" s="42"/>
      <x:c r="G79" s="42"/>
      <x:c r="H79" s="42"/>
    </x:row>
    <x:row r="80" ht="23" customHeight="1">
      <x:c r="B80" s="42"/>
      <x:c r="C80" s="42"/>
      <x:c r="D80" s="42"/>
      <x:c r="E80" s="42"/>
      <x:c r="F80" s="42"/>
      <x:c r="G80" s="42"/>
      <x:c r="H80" s="42"/>
    </x:row>
  </x:sheetData>
  <x:mergeCells>
    <x:mergeCell ref="B56:H56"/>
    <x:mergeCell ref="B57:H57"/>
    <x:mergeCell ref="B58:H58"/>
    <x:mergeCell ref="B59:H59"/>
    <x:mergeCell ref="B60:H60"/>
    <x:mergeCell ref="B61:H61"/>
    <x:mergeCell ref="B62:H62"/>
    <x:mergeCell ref="B63:H63"/>
    <x:mergeCell ref="B64:H64"/>
    <x:mergeCell ref="B65:H65"/>
  </x:mergeCells>
  <x:dataValidations count="1">
    <x:dataValidation type="whole" operator="between" sqref="C4">
      <x:formula1>1</x:formula1>
      <x:formula2>3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2" ht="27" customHeight="1">
      <x:c r="B2" s="43" t="str">
        <x:v>Single Shot Adventures | build from the unit</x:v>
      </x:c>
      <x:c r="C2" s="42"/>
      <x:c r="D2" s="42"/>
      <x:c r="E2" s="42"/>
      <x:c r="F2" s="42"/>
      <x:c r="G2" s="42"/>
      <x:c r="H2" s="42"/>
      <x:c r="I2" s="42"/>
      <x:c r="J2" s="42"/>
    </x:row>
    <x:row r="3" ht="27" customHeight="1">
      <x:c r="B3" s="42"/>
      <x:c r="C3" s="42"/>
      <x:c r="D3" s="42"/>
      <x:c r="E3" s="42"/>
      <x:c r="F3" s="42"/>
      <x:c r="G3" s="42"/>
      <x:c r="H3" s="42"/>
      <x:c r="I3" s="42"/>
      <x:c r="J3" s="42"/>
    </x:row>
    <x:row r="4" ht="42" customHeight="1">
      <x:c r="B4" s="44" t="str">
        <x:v>Separate scopes, with costs and delivery hours shown explicitly. Proposed offers, not actual sales.</x:v>
      </x:c>
      <x:c r="C4" s="44"/>
      <x:c r="D4" s="44"/>
      <x:c r="E4" s="44"/>
      <x:c r="F4" s="44"/>
      <x:c r="G4" s="44"/>
      <x:c r="H4" s="44"/>
      <x:c r="I4" s="44"/>
      <x:c r="J4" s="44"/>
    </x:row>
    <x:row r="5" ht="27" customHeight="1">
      <x:c r="B5" s="42"/>
      <x:c r="C5" s="42"/>
      <x:c r="D5" s="42"/>
      <x:c r="E5" s="42"/>
      <x:c r="F5" s="42"/>
      <x:c r="G5" s="42"/>
      <x:c r="H5" s="42"/>
      <x:c r="I5" s="42"/>
      <x:c r="J5" s="42"/>
    </x:row>
    <x:row r="6" ht="27" customHeight="1">
      <x:c r="B6" s="42"/>
      <x:c r="C6" s="42"/>
      <x:c r="D6" s="42"/>
      <x:c r="E6" s="42"/>
      <x:c r="F6" s="42"/>
      <x:c r="G6" s="42"/>
      <x:c r="H6" s="42"/>
      <x:c r="I6" s="42"/>
      <x:c r="J6" s="42"/>
    </x:row>
    <x:row r="7" ht="44" customHeight="1">
      <x:c r="B7" s="47" t="str">
        <x:v>Offer scope</x:v>
      </x:c>
      <x:c r="C7" s="47" t="str">
        <x:v>Guests</x:v>
      </x:c>
      <x:c r="D7" s="47" t="str">
        <x:v>Group price</x:v>
      </x:c>
      <x:c r="E7" s="47" t="str">
        <x:v>Site / providers</x:v>
      </x:c>
      <x:c r="F7" s="47" t="str">
        <x:v>Food / materials</x:v>
      </x:c>
      <x:c r="G7" s="47" t="str">
        <x:v>Assistant / crew</x:v>
      </x:c>
      <x:c r="H7" s="47" t="str">
        <x:v>Transport / other</x:v>
      </x:c>
      <x:c r="I7" s="47" t="str">
        <x:v>Delivery cash + card fee</x:v>
      </x:c>
      <x:c r="J7" s="47" t="str">
        <x:v>Lead host hours</x:v>
      </x:c>
    </x:row>
    <x:row r="8" ht="27" customHeight="1">
      <x:c r="B8" s="42" t="str">
        <x:v>Private outing</x:v>
      </x:c>
      <x:c r="C8" s="51" t="n">
        <x:v>6</x:v>
      </x:c>
      <x:c r="D8" s="49" t="n">
        <x:v>750</x:v>
      </x:c>
      <x:c r="E8" s="49" t="n">
        <x:v>60</x:v>
      </x:c>
      <x:c r="F8" s="49" t="n">
        <x:v>125</x:v>
      </x:c>
      <x:c r="G8" s="49" t="n">
        <x:v>75</x:v>
      </x:c>
      <x:c r="H8" s="49" t="n">
        <x:v>40</x:v>
      </x:c>
      <x:c r="I8" s="50" t="n">
        <x:f>SUM(E8:H8)+D8*2.9%+0.30</x:f>
        <x:v>322.05</x:v>
      </x:c>
      <x:c r="J8" s="53" t="n">
        <x:v>5</x:v>
      </x:c>
    </x:row>
    <x:row r="9" ht="27" customHeight="1">
      <x:c r="B9" s="42" t="str">
        <x:v>Hosted half-day</x:v>
      </x:c>
      <x:c r="C9" s="51" t="n">
        <x:v>8</x:v>
      </x:c>
      <x:c r="D9" s="49" t="n">
        <x:v>1400</x:v>
      </x:c>
      <x:c r="E9" s="49" t="n">
        <x:v>180</x:v>
      </x:c>
      <x:c r="F9" s="49" t="n">
        <x:v>260</x:v>
      </x:c>
      <x:c r="G9" s="49" t="n">
        <x:v>150</x:v>
      </x:c>
      <x:c r="H9" s="49" t="n">
        <x:v>60</x:v>
      </x:c>
      <x:c r="I9" s="50" t="n">
        <x:f>SUM(E9:H9)+D9*2.9%+0.30</x:f>
        <x:v>690.9</x:v>
      </x:c>
      <x:c r="J9" s="53" t="n">
        <x:v>8</x:v>
      </x:c>
    </x:row>
    <x:row r="10" ht="27" customHeight="1">
      <x:c r="B10" s="42" t="str">
        <x:v>Premium private day</x:v>
      </x:c>
      <x:c r="C10" s="51" t="n">
        <x:v>12</x:v>
      </x:c>
      <x:c r="D10" s="49" t="n">
        <x:v>2800</x:v>
      </x:c>
      <x:c r="E10" s="49" t="n">
        <x:v>450</x:v>
      </x:c>
      <x:c r="F10" s="49" t="n">
        <x:v>520</x:v>
      </x:c>
      <x:c r="G10" s="49" t="n">
        <x:v>300</x:v>
      </x:c>
      <x:c r="H10" s="49" t="n">
        <x:v>180</x:v>
      </x:c>
      <x:c r="I10" s="50" t="n">
        <x:f>SUM(E10:H10)+D10*2.9%+0.30</x:f>
        <x:v>1531.5</x:v>
      </x:c>
      <x:c r="J10" s="53" t="n">
        <x:v>10</x:v>
      </x:c>
    </x:row>
    <x:row r="11" ht="27" customHeight="1">
      <x:c r="B11" s="42"/>
      <x:c r="C11" s="52"/>
      <x:c r="D11" s="50"/>
      <x:c r="E11" s="50"/>
      <x:c r="F11" s="50"/>
      <x:c r="G11" s="50"/>
      <x:c r="H11" s="50"/>
      <x:c r="I11" s="50"/>
      <x:c r="J11" s="54"/>
    </x:row>
    <x:row r="12" ht="27" customHeight="1">
      <x:c r="B12" s="42"/>
      <x:c r="C12" s="52"/>
      <x:c r="D12" s="50"/>
      <x:c r="E12" s="50"/>
      <x:c r="F12" s="50"/>
      <x:c r="G12" s="50"/>
      <x:c r="H12" s="50"/>
      <x:c r="I12" s="50"/>
      <x:c r="J12" s="54"/>
    </x:row>
    <x:row r="13" ht="27" customHeight="1">
      <x:c r="B13" s="42"/>
      <x:c r="C13" s="52"/>
      <x:c r="D13" s="50"/>
      <x:c r="E13" s="50"/>
      <x:c r="F13" s="50"/>
      <x:c r="G13" s="50"/>
      <x:c r="H13" s="50"/>
      <x:c r="I13" s="50"/>
      <x:c r="J13" s="54"/>
    </x:row>
    <x:row r="14" ht="27" customHeight="1">
      <x:c r="B14" s="42"/>
      <x:c r="C14" s="42"/>
      <x:c r="D14" s="42"/>
      <x:c r="E14" s="42"/>
      <x:c r="F14" s="42"/>
      <x:c r="G14" s="42"/>
      <x:c r="H14" s="42"/>
      <x:c r="I14" s="42"/>
      <x:c r="J14" s="42"/>
    </x:row>
    <x:row r="15" ht="27" customHeight="1">
      <x:c r="B15" s="42"/>
      <x:c r="C15" s="42"/>
      <x:c r="D15" s="42"/>
      <x:c r="E15" s="42"/>
      <x:c r="F15" s="42"/>
      <x:c r="G15" s="42"/>
      <x:c r="H15" s="42"/>
      <x:c r="I15" s="42"/>
      <x:c r="J15" s="42"/>
    </x:row>
    <x:row r="16" ht="57" customHeight="1">
      <x:c r="B16" s="44" t="str">
        <x:v>Proposed starting prices: private outing $750 for up to six guests / 2-3 hours; hosted half-day $1,400 for up to eight / 4-5 hours; premium private day $2,800 for up to twelve / 6-8 hours. Lead work hours include preparation and closeout. Budgets are assumptions, not supplier quotes or posted prices.</x:v>
      </x:c>
      <x:c r="C16" s="44"/>
      <x:c r="D16" s="44"/>
      <x:c r="E16" s="44"/>
      <x:c r="F16" s="44"/>
      <x:c r="G16" s="44"/>
      <x:c r="H16" s="44"/>
      <x:c r="I16" s="44"/>
      <x:c r="J16" s="44"/>
    </x:row>
    <x:row r="17" ht="57" customHeight="1">
      <x:c r="B17" s="44" t="str">
        <x:v>Card processing is a planning allowance of 2.9% plus $0.30 per group. The actual provider contract may differ. Lead-host work is separate at $40/hour; assistants are already in delivery cash and are not counted twice.</x:v>
      </x:c>
      <x:c r="C17" s="44"/>
      <x:c r="D17" s="44"/>
      <x:c r="E17" s="44"/>
      <x:c r="F17" s="44"/>
      <x:c r="G17" s="44"/>
      <x:c r="H17" s="44"/>
      <x:c r="I17" s="44"/>
      <x:c r="J17" s="44"/>
    </x:row>
    <x:row r="18" ht="57" customHeight="1">
      <x:c r="B18" s="44" t="str">
        <x:v>First-party private-tour, picnic and hosted-experience prices provide scope context, not equivalent products or proof of demand. The $2,800 case needs the agreed premium experience, providers and staffing. Permits, vehicles, specialty providers and substantial catering are included only where expressly quoted.</x:v>
      </x:c>
      <x:c r="C18" s="44"/>
      <x:c r="D18" s="44"/>
      <x:c r="E18" s="44"/>
      <x:c r="F18" s="44"/>
      <x:c r="G18" s="44"/>
      <x:c r="H18" s="44"/>
      <x:c r="I18" s="44"/>
      <x:c r="J18" s="44"/>
    </x:row>
    <x:row r="19" ht="57" customHeight="1">
      <x:c r="B19" s="44" t="str">
        <x:v>Volumes grow from 3 to 6, 6 to 18, or 8 to 32 completed group bookings per average month. These are capacity targets, not market share or measured demand. The bigger case requires parallel delivery teams and enough peak-month capacity for seasonality.</x:v>
      </x:c>
      <x:c r="C19" s="44"/>
      <x:c r="D19" s="44"/>
      <x:c r="E19" s="44"/>
      <x:c r="F19" s="44"/>
      <x:c r="G19" s="44"/>
      <x:c r="H19" s="44"/>
      <x:c r="I19" s="44"/>
      <x:c r="J19" s="44"/>
    </x:row>
    <x:row r="20" ht="57" customHeight="1">
      <x:c r="B20" s="44" t="str">
        <x:v>This models Adventures alone. Any barbecue purchase is a supplier expense to Adventures and a separate sale in the barbecue business; no combined entity profit or CSG funding is assumed. Tax, major equipment, financing and owner distributions remain outside this operating view.</x:v>
      </x:c>
      <x:c r="C20" s="44"/>
      <x:c r="D20" s="44"/>
      <x:c r="E20" s="44"/>
      <x:c r="F20" s="44"/>
      <x:c r="G20" s="44"/>
      <x:c r="H20" s="44"/>
      <x:c r="I20" s="44"/>
      <x:c r="J20" s="44"/>
    </x:row>
    <x:row r="21" ht="27" customHeight="1">
      <x:c r="B21" s="42"/>
      <x:c r="C21" s="42"/>
      <x:c r="D21" s="42"/>
      <x:c r="E21" s="42"/>
      <x:c r="F21" s="42"/>
      <x:c r="G21" s="42"/>
      <x:c r="H21" s="42"/>
      <x:c r="I21" s="42"/>
      <x:c r="J21" s="42"/>
    </x:row>
    <x:row r="22" ht="27" customHeight="1">
      <x:c r="B22" s="42"/>
      <x:c r="C22" s="42"/>
      <x:c r="D22" s="42"/>
      <x:c r="E22" s="42"/>
      <x:c r="F22" s="42"/>
      <x:c r="G22" s="42"/>
      <x:c r="H22" s="42"/>
      <x:c r="I22" s="42"/>
      <x:c r="J22" s="42"/>
    </x:row>
    <x:row r="23" ht="27" customHeight="1">
      <x:c r="B23" s="42"/>
      <x:c r="C23" s="42"/>
      <x:c r="D23" s="42"/>
      <x:c r="E23" s="42"/>
      <x:c r="F23" s="42"/>
      <x:c r="G23" s="42"/>
      <x:c r="H23" s="42"/>
      <x:c r="I23" s="42"/>
      <x:c r="J23" s="42"/>
    </x:row>
    <x:row r="24" ht="27" customHeight="1">
      <x:c r="B24" s="42"/>
      <x:c r="C24" s="42"/>
      <x:c r="D24" s="42"/>
      <x:c r="E24" s="42"/>
      <x:c r="F24" s="42"/>
      <x:c r="G24" s="42"/>
      <x:c r="H24" s="42"/>
      <x:c r="I24" s="42"/>
      <x:c r="J24" s="42"/>
    </x:row>
    <x:row r="25" ht="27" customHeight="1">
      <x:c r="B25" s="42"/>
      <x:c r="C25" s="42"/>
      <x:c r="D25" s="42"/>
      <x:c r="E25" s="42"/>
      <x:c r="F25" s="42"/>
      <x:c r="G25" s="42"/>
      <x:c r="H25" s="42"/>
      <x:c r="I25" s="42"/>
      <x:c r="J25" s="42"/>
    </x:row>
    <x:row r="26" ht="27" customHeight="1">
      <x:c r="B26" s="42"/>
      <x:c r="C26" s="42"/>
      <x:c r="D26" s="42"/>
      <x:c r="E26" s="42"/>
      <x:c r="F26" s="42"/>
      <x:c r="G26" s="42"/>
      <x:c r="H26" s="42"/>
      <x:c r="I26" s="42"/>
      <x:c r="J26" s="42"/>
    </x:row>
    <x:row r="27" ht="27" customHeight="1">
      <x:c r="B27" s="42"/>
      <x:c r="C27" s="42"/>
      <x:c r="D27" s="42"/>
      <x:c r="E27" s="42"/>
      <x:c r="F27" s="42"/>
      <x:c r="G27" s="42"/>
      <x:c r="H27" s="42"/>
      <x:c r="I27" s="42"/>
      <x:c r="J27" s="42"/>
    </x:row>
    <x:row r="28" ht="27" customHeight="1">
      <x:c r="B28" s="42"/>
      <x:c r="C28" s="42"/>
      <x:c r="D28" s="42"/>
      <x:c r="E28" s="42"/>
      <x:c r="F28" s="42"/>
      <x:c r="G28" s="42"/>
      <x:c r="H28" s="42"/>
      <x:c r="I28" s="42"/>
      <x:c r="J28" s="42"/>
    </x:row>
    <x:row r="29" ht="27" customHeight="1">
      <x:c r="B29" s="42"/>
      <x:c r="C29" s="42"/>
      <x:c r="D29" s="42"/>
      <x:c r="E29" s="42"/>
      <x:c r="F29" s="42"/>
      <x:c r="G29" s="42"/>
      <x:c r="H29" s="42"/>
      <x:c r="I29" s="42"/>
      <x:c r="J29" s="42"/>
    </x:row>
    <x:row r="30" ht="27" customHeight="1">
      <x:c r="B30" s="42"/>
      <x:c r="C30" s="42"/>
      <x:c r="D30" s="42"/>
      <x:c r="E30" s="42"/>
      <x:c r="F30" s="42"/>
      <x:c r="G30" s="42"/>
      <x:c r="H30" s="42"/>
      <x:c r="I30" s="42"/>
      <x:c r="J30" s="42"/>
    </x:row>
    <x:row r="31" ht="27" customHeight="1">
      <x:c r="B31" s="42"/>
      <x:c r="C31" s="42"/>
      <x:c r="D31" s="42"/>
      <x:c r="E31" s="42"/>
      <x:c r="F31" s="42"/>
      <x:c r="G31" s="42"/>
      <x:c r="H31" s="42"/>
      <x:c r="I31" s="42"/>
      <x:c r="J31" s="42"/>
    </x:row>
    <x:row r="32" ht="27" customHeight="1">
      <x:c r="B32" s="42"/>
      <x:c r="C32" s="42"/>
      <x:c r="D32" s="42"/>
      <x:c r="E32" s="42"/>
      <x:c r="F32" s="42"/>
      <x:c r="G32" s="42"/>
      <x:c r="H32" s="42"/>
      <x:c r="I32" s="42"/>
      <x:c r="J32" s="42"/>
    </x:row>
  </x:sheetData>
  <x:mergeCells>
    <x:mergeCell ref="B4:J4"/>
    <x:mergeCell ref="B16:J16"/>
    <x:mergeCell ref="B17:J17"/>
    <x:mergeCell ref="B18:J18"/>
    <x:mergeCell ref="B19:J19"/>
    <x:mergeCell ref="B20:J20"/>
  </x:mergeCells>
  <x:pageMargins left="0.7" right="0.7" top="0.75" bottom="0.75" header="0.3" footer="0.3"/>
</x:worksheet>
</file>